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Google Drive\JVN couse materials\Projects\Practice projects\Time series project\"/>
    </mc:Choice>
  </mc:AlternateContent>
  <bookViews>
    <workbookView xWindow="0" yWindow="0" windowWidth="20490" windowHeight="7455" activeTab="1"/>
  </bookViews>
  <sheets>
    <sheet name="Answer Report 1" sheetId="22" r:id="rId1"/>
    <sheet name="addHW" sheetId="17" r:id="rId2"/>
    <sheet name="multHW" sheetId="18" r:id="rId3"/>
    <sheet name="M data" sheetId="4" r:id="rId4"/>
    <sheet name="Q data" sheetId="3" r:id="rId5"/>
    <sheet name="M addHW " sheetId="23" r:id="rId6"/>
  </sheets>
  <definedNames>
    <definedName name="alfastep" localSheetId="5">#REF!</definedName>
    <definedName name="alfastep" localSheetId="2">multHW!#REF!</definedName>
    <definedName name="alfastep">#REF!</definedName>
    <definedName name="alpha">multHW!$E$3</definedName>
    <definedName name="alpha.add" localSheetId="5">'M addHW '!$E$2</definedName>
    <definedName name="alpha.add">addHW!$E$2</definedName>
    <definedName name="beta">multHW!$E$4</definedName>
    <definedName name="beta.add" localSheetId="5">'M addHW '!$E$3</definedName>
    <definedName name="beta.add">addHW!$E$3</definedName>
    <definedName name="deltastep" localSheetId="5">#REF!</definedName>
    <definedName name="deltastep" localSheetId="2">multHW!#REF!</definedName>
    <definedName name="deltastep">#REF!</definedName>
    <definedName name="gamma">multHW!$E$5</definedName>
    <definedName name="gamma.add" localSheetId="5">'M addHW '!$E$4</definedName>
    <definedName name="gamma.add">addHW!$E$4</definedName>
    <definedName name="sencount" hidden="1">1</definedName>
    <definedName name="solver_adj" localSheetId="1" hidden="1">addHW!$E$2:$E$4</definedName>
    <definedName name="solver_adj" localSheetId="5" hidden="1">'M addHW '!$E$2:$E$4</definedName>
    <definedName name="solver_adj" localSheetId="2" hidden="1">multHW!$E$3:$E$5</definedName>
    <definedName name="solver_cvg" localSheetId="1" hidden="1">0.001</definedName>
    <definedName name="solver_cvg" localSheetId="5" hidden="1">0.001</definedName>
    <definedName name="solver_cvg" localSheetId="2" hidden="1">0.001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itr" localSheetId="1" hidden="1">100</definedName>
    <definedName name="solver_itr" localSheetId="5" hidden="1">100</definedName>
    <definedName name="solver_itr" localSheetId="2" hidden="1">100</definedName>
    <definedName name="solver_lhs1" localSheetId="1" hidden="1">addHW!$E$2</definedName>
    <definedName name="solver_lhs1" localSheetId="5" hidden="1">'M addHW '!$E$2</definedName>
    <definedName name="solver_lhs1" localSheetId="2" hidden="1">multHW!$E$3</definedName>
    <definedName name="solver_lhs2" localSheetId="1" hidden="1">addHW!$E$3</definedName>
    <definedName name="solver_lhs2" localSheetId="5" hidden="1">'M addHW '!$E$3</definedName>
    <definedName name="solver_lhs2" localSheetId="2" hidden="1">multHW!$E$3</definedName>
    <definedName name="solver_lhs3" localSheetId="1" hidden="1">addHW!$E$2</definedName>
    <definedName name="solver_lhs3" localSheetId="5" hidden="1">'M addHW '!$E$2</definedName>
    <definedName name="solver_lhs3" localSheetId="2" hidden="1">multHW!$E$4</definedName>
    <definedName name="solver_lhs4" localSheetId="1" hidden="1">addHW!$E$3</definedName>
    <definedName name="solver_lhs4" localSheetId="5" hidden="1">'M addHW '!$E$3</definedName>
    <definedName name="solver_lhs4" localSheetId="2" hidden="1">multHW!$E$4</definedName>
    <definedName name="solver_lhs5" localSheetId="1" hidden="1">addHW!$E$4</definedName>
    <definedName name="solver_lhs5" localSheetId="5" hidden="1">'M addHW '!$E$4</definedName>
    <definedName name="solver_lhs5" localSheetId="2" hidden="1">multHW!$E$5</definedName>
    <definedName name="solver_lhs6" localSheetId="1" hidden="1">addHW!$E$4</definedName>
    <definedName name="solver_lhs6" localSheetId="5" hidden="1">'M addHW '!$E$4</definedName>
    <definedName name="solver_lhs6" localSheetId="2" hidden="1">multHW!$E$5</definedName>
    <definedName name="solver_lhs7" localSheetId="1" hidden="1">addHW!#REF!</definedName>
    <definedName name="solver_lhs7" localSheetId="5" hidden="1">'M addHW '!#REF!</definedName>
    <definedName name="solver_lhs7" localSheetId="2" hidden="1">multHW!#REF!</definedName>
    <definedName name="solver_lhs8" localSheetId="2" hidden="1">multHW!#REF!</definedName>
    <definedName name="solver_lin" localSheetId="1" hidden="1">2</definedName>
    <definedName name="solver_lin" localSheetId="5" hidden="1">2</definedName>
    <definedName name="solver_lin" localSheetId="2" hidden="1">2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neg" localSheetId="1" hidden="1">1</definedName>
    <definedName name="solver_neg" localSheetId="5" hidden="1">1</definedName>
    <definedName name="solver_neg" localSheetId="2" hidden="1">2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um" localSheetId="1" hidden="1">6</definedName>
    <definedName name="solver_num" localSheetId="5" hidden="1">6</definedName>
    <definedName name="solver_num" localSheetId="2" hidden="1">6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opt" localSheetId="1" hidden="1">addHW!$I$4</definedName>
    <definedName name="solver_opt" localSheetId="5" hidden="1">'M addHW '!$I$4</definedName>
    <definedName name="solver_opt" localSheetId="2" hidden="1">multHW!$I$3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el1" localSheetId="1" hidden="1">1</definedName>
    <definedName name="solver_rel1" localSheetId="5" hidden="1">1</definedName>
    <definedName name="solver_rel1" localSheetId="2" hidden="1">1</definedName>
    <definedName name="solver_rel2" localSheetId="1" hidden="1">1</definedName>
    <definedName name="solver_rel2" localSheetId="5" hidden="1">1</definedName>
    <definedName name="solver_rel2" localSheetId="2" hidden="1">3</definedName>
    <definedName name="solver_rel3" localSheetId="1" hidden="1">3</definedName>
    <definedName name="solver_rel3" localSheetId="5" hidden="1">3</definedName>
    <definedName name="solver_rel3" localSheetId="2" hidden="1">1</definedName>
    <definedName name="solver_rel4" localSheetId="1" hidden="1">3</definedName>
    <definedName name="solver_rel4" localSheetId="5" hidden="1">3</definedName>
    <definedName name="solver_rel4" localSheetId="2" hidden="1">3</definedName>
    <definedName name="solver_rel5" localSheetId="1" hidden="1">1</definedName>
    <definedName name="solver_rel5" localSheetId="5" hidden="1">1</definedName>
    <definedName name="solver_rel5" localSheetId="2" hidden="1">1</definedName>
    <definedName name="solver_rel6" localSheetId="1" hidden="1">3</definedName>
    <definedName name="solver_rel6" localSheetId="5" hidden="1">3</definedName>
    <definedName name="solver_rel6" localSheetId="2" hidden="1">3</definedName>
    <definedName name="solver_rel7" localSheetId="1" hidden="1">1</definedName>
    <definedName name="solver_rel7" localSheetId="5" hidden="1">1</definedName>
    <definedName name="solver_rel7" localSheetId="2" hidden="1">1</definedName>
    <definedName name="solver_rel8" localSheetId="2" hidden="1">1</definedName>
    <definedName name="solver_rhs1" localSheetId="1" hidden="1">1</definedName>
    <definedName name="solver_rhs1" localSheetId="5" hidden="1">1</definedName>
    <definedName name="solver_rhs1" localSheetId="2" hidden="1">1</definedName>
    <definedName name="solver_rhs2" localSheetId="1" hidden="1">1</definedName>
    <definedName name="solver_rhs2" localSheetId="5" hidden="1">1</definedName>
    <definedName name="solver_rhs2" localSheetId="2" hidden="1">0</definedName>
    <definedName name="solver_rhs3" localSheetId="1" hidden="1">0</definedName>
    <definedName name="solver_rhs3" localSheetId="5" hidden="1">0</definedName>
    <definedName name="solver_rhs3" localSheetId="2" hidden="1">1</definedName>
    <definedName name="solver_rhs4" localSheetId="1" hidden="1">0</definedName>
    <definedName name="solver_rhs4" localSheetId="5" hidden="1">0</definedName>
    <definedName name="solver_rhs4" localSheetId="2" hidden="1">0</definedName>
    <definedName name="solver_rhs5" localSheetId="1" hidden="1">1</definedName>
    <definedName name="solver_rhs5" localSheetId="5" hidden="1">1</definedName>
    <definedName name="solver_rhs5" localSheetId="2" hidden="1">1</definedName>
    <definedName name="solver_rhs6" localSheetId="1" hidden="1">0</definedName>
    <definedName name="solver_rhs6" localSheetId="5" hidden="1">0</definedName>
    <definedName name="solver_rhs6" localSheetId="2" hidden="1">0</definedName>
    <definedName name="solver_rhs7" localSheetId="1" hidden="1">addHW!$G$3*addHW!#REF!</definedName>
    <definedName name="solver_rhs7" localSheetId="5" hidden="1">'M addHW '!$G$3*'M addHW '!#REF!</definedName>
    <definedName name="solver_rhs7" localSheetId="2" hidden="1">1+multHW!#REF!*multHW!#REF!</definedName>
    <definedName name="solver_rhs8" localSheetId="2" hidden="1">1.5</definedName>
    <definedName name="solver_rlx" localSheetId="1" hidden="1">1</definedName>
    <definedName name="solver_rlx" localSheetId="5" hidden="1">1</definedName>
    <definedName name="solver_rlx" localSheetId="2" hidden="1">1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scl" localSheetId="1" hidden="1">2</definedName>
    <definedName name="solver_scl" localSheetId="5" hidden="1">2</definedName>
    <definedName name="solver_scl" localSheetId="2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tim" localSheetId="1" hidden="1">100</definedName>
    <definedName name="solver_tim" localSheetId="5" hidden="1">100</definedName>
    <definedName name="solver_tim" localSheetId="2" hidden="1">100</definedName>
    <definedName name="solver_tol" localSheetId="1" hidden="1">0.05</definedName>
    <definedName name="solver_tol" localSheetId="5" hidden="1">0.05</definedName>
    <definedName name="solver_tol" localSheetId="2" hidden="1">0.05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er" localSheetId="1" hidden="1">3</definedName>
    <definedName name="solver_ver" localSheetId="5" hidden="1">3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23" l="1"/>
  <c r="H11" i="23"/>
  <c r="H10" i="23"/>
  <c r="H9" i="23"/>
  <c r="H8" i="23"/>
  <c r="F11" i="23"/>
  <c r="F12" i="23"/>
  <c r="G12" i="23"/>
  <c r="F13" i="23"/>
  <c r="G13" i="23"/>
  <c r="F14" i="23"/>
  <c r="G14" i="23"/>
  <c r="F15" i="23"/>
  <c r="H15" i="23"/>
  <c r="H14" i="23"/>
  <c r="H13" i="23"/>
  <c r="H12" i="23"/>
  <c r="G15" i="23"/>
  <c r="F16" i="23"/>
  <c r="G16" i="23"/>
  <c r="F17" i="23"/>
  <c r="G17" i="23"/>
  <c r="F18" i="23"/>
  <c r="G18" i="23"/>
  <c r="F19" i="23"/>
  <c r="H19" i="23"/>
  <c r="H18" i="23"/>
  <c r="H17" i="23"/>
  <c r="H16" i="23"/>
  <c r="G19" i="23"/>
  <c r="F20" i="23"/>
  <c r="G20" i="23"/>
  <c r="F21" i="23"/>
  <c r="G21" i="23"/>
  <c r="F22" i="23"/>
  <c r="G22" i="23"/>
  <c r="F23" i="23"/>
  <c r="H23" i="23"/>
  <c r="H22" i="23"/>
  <c r="H21" i="23"/>
  <c r="H20" i="23"/>
  <c r="G23" i="23"/>
  <c r="F24" i="23"/>
  <c r="G24" i="23"/>
  <c r="F25" i="23"/>
  <c r="G25" i="23"/>
  <c r="F26" i="23"/>
  <c r="G26" i="23"/>
  <c r="F27" i="23"/>
  <c r="H27" i="23"/>
  <c r="H26" i="23"/>
  <c r="H25" i="23"/>
  <c r="H24" i="23"/>
  <c r="G27" i="23"/>
  <c r="F28" i="23"/>
  <c r="G28" i="23"/>
  <c r="F29" i="23"/>
  <c r="G29" i="23"/>
  <c r="F30" i="23"/>
  <c r="G30" i="23"/>
  <c r="F31" i="23"/>
  <c r="H31" i="23"/>
  <c r="H30" i="23"/>
  <c r="H29" i="23"/>
  <c r="H28" i="23"/>
  <c r="G31" i="23"/>
  <c r="F32" i="23"/>
  <c r="G32" i="23"/>
  <c r="F33" i="23"/>
  <c r="G33" i="23"/>
  <c r="F34" i="23"/>
  <c r="G34" i="23"/>
  <c r="F35" i="23"/>
  <c r="H35" i="23"/>
  <c r="H34" i="23"/>
  <c r="H33" i="23"/>
  <c r="H32" i="23"/>
  <c r="G35" i="23"/>
  <c r="F36" i="23"/>
  <c r="G36" i="23"/>
  <c r="F37" i="23"/>
  <c r="G37" i="23"/>
  <c r="F38" i="23"/>
  <c r="G38" i="23"/>
  <c r="F39" i="23"/>
  <c r="H39" i="23"/>
  <c r="H38" i="23"/>
  <c r="H37" i="23"/>
  <c r="H36" i="23"/>
  <c r="G39" i="23"/>
  <c r="F40" i="23"/>
  <c r="G40" i="23"/>
  <c r="F41" i="23"/>
  <c r="G41" i="23"/>
  <c r="F42" i="23"/>
  <c r="G42" i="23"/>
  <c r="F43" i="23"/>
  <c r="H43" i="23"/>
  <c r="H42" i="23"/>
  <c r="H41" i="23"/>
  <c r="H40" i="23"/>
  <c r="G43" i="23"/>
  <c r="F44" i="23"/>
  <c r="G44" i="23"/>
  <c r="F45" i="23"/>
  <c r="G45" i="23"/>
  <c r="F46" i="23"/>
  <c r="G46" i="23"/>
  <c r="F47" i="23"/>
  <c r="H47" i="23"/>
  <c r="H46" i="23"/>
  <c r="H45" i="23"/>
  <c r="H44" i="23"/>
  <c r="G47" i="23"/>
  <c r="F48" i="23"/>
  <c r="G48" i="23"/>
  <c r="F49" i="23"/>
  <c r="G49" i="23"/>
  <c r="F50" i="23"/>
  <c r="G50" i="23"/>
  <c r="F51" i="23"/>
  <c r="H51" i="23"/>
  <c r="H50" i="23"/>
  <c r="H49" i="23"/>
  <c r="H48" i="23"/>
  <c r="G51" i="23"/>
  <c r="F52" i="23"/>
  <c r="G52" i="23"/>
  <c r="F53" i="23"/>
  <c r="G53" i="23"/>
  <c r="F54" i="23"/>
  <c r="G54" i="23"/>
  <c r="F55" i="23"/>
  <c r="G55" i="23"/>
  <c r="E63" i="23"/>
  <c r="I63" i="23"/>
  <c r="H55" i="23"/>
  <c r="H54" i="23"/>
  <c r="H53" i="23"/>
  <c r="H52" i="23"/>
  <c r="F56" i="23"/>
  <c r="G56" i="23"/>
  <c r="F57" i="23"/>
  <c r="G57" i="23"/>
  <c r="F58" i="23"/>
  <c r="G58" i="23"/>
  <c r="F59" i="23"/>
  <c r="G59" i="23"/>
  <c r="F60" i="23"/>
  <c r="G60" i="23"/>
  <c r="F61" i="23"/>
  <c r="G61" i="23"/>
  <c r="F62" i="23"/>
  <c r="G62" i="23"/>
  <c r="F63" i="23"/>
  <c r="G63" i="23"/>
  <c r="K62" i="23"/>
  <c r="E62" i="23"/>
  <c r="I62" i="23"/>
  <c r="K61" i="23"/>
  <c r="E61" i="23"/>
  <c r="I61" i="23"/>
  <c r="K60" i="23"/>
  <c r="E60" i="23"/>
  <c r="I60" i="23"/>
  <c r="K59" i="23"/>
  <c r="E59" i="23"/>
  <c r="I59" i="23"/>
  <c r="K58" i="23"/>
  <c r="E58" i="23"/>
  <c r="I58" i="23"/>
  <c r="K57" i="23"/>
  <c r="E57" i="23"/>
  <c r="I57" i="23"/>
  <c r="K56" i="23"/>
  <c r="E56" i="23"/>
  <c r="I56" i="23"/>
  <c r="K55" i="23"/>
  <c r="E55" i="23"/>
  <c r="I55" i="23"/>
  <c r="J55" i="23"/>
  <c r="K54" i="23"/>
  <c r="E54" i="23"/>
  <c r="I54" i="23"/>
  <c r="J54" i="23"/>
  <c r="K53" i="23"/>
  <c r="E53" i="23"/>
  <c r="I53" i="23"/>
  <c r="J53" i="23"/>
  <c r="K52" i="23"/>
  <c r="E52" i="23"/>
  <c r="I52" i="23"/>
  <c r="J52" i="23"/>
  <c r="K51" i="23"/>
  <c r="E51" i="23"/>
  <c r="I51" i="23"/>
  <c r="J51" i="23"/>
  <c r="K50" i="23"/>
  <c r="E50" i="23"/>
  <c r="I50" i="23"/>
  <c r="J50" i="23"/>
  <c r="K49" i="23"/>
  <c r="E49" i="23"/>
  <c r="I49" i="23"/>
  <c r="J49" i="23"/>
  <c r="K48" i="23"/>
  <c r="E48" i="23"/>
  <c r="I48" i="23"/>
  <c r="J48" i="23"/>
  <c r="K47" i="23"/>
  <c r="E47" i="23"/>
  <c r="I47" i="23"/>
  <c r="J47" i="23"/>
  <c r="K46" i="23"/>
  <c r="E46" i="23"/>
  <c r="I46" i="23"/>
  <c r="J46" i="23"/>
  <c r="K45" i="23"/>
  <c r="E45" i="23"/>
  <c r="I45" i="23"/>
  <c r="J45" i="23"/>
  <c r="K44" i="23"/>
  <c r="E44" i="23"/>
  <c r="I44" i="23"/>
  <c r="J44" i="23"/>
  <c r="K43" i="23"/>
  <c r="E43" i="23"/>
  <c r="I43" i="23"/>
  <c r="J43" i="23"/>
  <c r="K42" i="23"/>
  <c r="E42" i="23"/>
  <c r="I42" i="23"/>
  <c r="J42" i="23"/>
  <c r="K41" i="23"/>
  <c r="E41" i="23"/>
  <c r="I41" i="23"/>
  <c r="J41" i="23"/>
  <c r="K40" i="23"/>
  <c r="E40" i="23"/>
  <c r="I40" i="23"/>
  <c r="J40" i="23"/>
  <c r="K39" i="23"/>
  <c r="E39" i="23"/>
  <c r="I39" i="23"/>
  <c r="J39" i="23"/>
  <c r="K38" i="23"/>
  <c r="E38" i="23"/>
  <c r="I38" i="23"/>
  <c r="J38" i="23"/>
  <c r="K37" i="23"/>
  <c r="E37" i="23"/>
  <c r="I37" i="23"/>
  <c r="J37" i="23"/>
  <c r="K36" i="23"/>
  <c r="E36" i="23"/>
  <c r="I36" i="23"/>
  <c r="J36" i="23"/>
  <c r="K35" i="23"/>
  <c r="E35" i="23"/>
  <c r="I35" i="23"/>
  <c r="J35" i="23"/>
  <c r="K34" i="23"/>
  <c r="E34" i="23"/>
  <c r="I34" i="23"/>
  <c r="J34" i="23"/>
  <c r="K33" i="23"/>
  <c r="E33" i="23"/>
  <c r="I33" i="23"/>
  <c r="J33" i="23"/>
  <c r="K32" i="23"/>
  <c r="E32" i="23"/>
  <c r="I32" i="23"/>
  <c r="J32" i="23"/>
  <c r="K31" i="23"/>
  <c r="E31" i="23"/>
  <c r="I31" i="23"/>
  <c r="J31" i="23"/>
  <c r="K30" i="23"/>
  <c r="E30" i="23"/>
  <c r="I30" i="23"/>
  <c r="J30" i="23"/>
  <c r="K29" i="23"/>
  <c r="E29" i="23"/>
  <c r="I29" i="23"/>
  <c r="J29" i="23"/>
  <c r="K28" i="23"/>
  <c r="E28" i="23"/>
  <c r="I28" i="23"/>
  <c r="J28" i="23"/>
  <c r="K27" i="23"/>
  <c r="E27" i="23"/>
  <c r="I27" i="23"/>
  <c r="J27" i="23"/>
  <c r="K26" i="23"/>
  <c r="E26" i="23"/>
  <c r="I26" i="23"/>
  <c r="J26" i="23"/>
  <c r="K25" i="23"/>
  <c r="E25" i="23"/>
  <c r="I25" i="23"/>
  <c r="J25" i="23"/>
  <c r="K24" i="23"/>
  <c r="E24" i="23"/>
  <c r="I24" i="23"/>
  <c r="J24" i="23"/>
  <c r="K23" i="23"/>
  <c r="E23" i="23"/>
  <c r="I23" i="23"/>
  <c r="J23" i="23"/>
  <c r="K22" i="23"/>
  <c r="E22" i="23"/>
  <c r="I22" i="23"/>
  <c r="J22" i="23"/>
  <c r="K21" i="23"/>
  <c r="E21" i="23"/>
  <c r="I21" i="23"/>
  <c r="J21" i="23"/>
  <c r="K20" i="23"/>
  <c r="E20" i="23"/>
  <c r="I20" i="23"/>
  <c r="J20" i="23"/>
  <c r="K19" i="23"/>
  <c r="E19" i="23"/>
  <c r="I19" i="23"/>
  <c r="J19" i="23"/>
  <c r="K18" i="23"/>
  <c r="E18" i="23"/>
  <c r="I18" i="23"/>
  <c r="J18" i="23"/>
  <c r="K17" i="23"/>
  <c r="E17" i="23"/>
  <c r="I17" i="23"/>
  <c r="J17" i="23"/>
  <c r="K16" i="23"/>
  <c r="E16" i="23"/>
  <c r="I16" i="23"/>
  <c r="J16" i="23"/>
  <c r="K15" i="23"/>
  <c r="E15" i="23"/>
  <c r="I15" i="23"/>
  <c r="J15" i="23"/>
  <c r="K14" i="23"/>
  <c r="E14" i="23"/>
  <c r="I14" i="23"/>
  <c r="J14" i="23"/>
  <c r="K13" i="23"/>
  <c r="E13" i="23"/>
  <c r="I13" i="23"/>
  <c r="J13" i="23"/>
  <c r="K12" i="23"/>
  <c r="E12" i="23"/>
  <c r="I12" i="23"/>
  <c r="J12" i="23"/>
  <c r="K11" i="23"/>
  <c r="K10" i="23"/>
  <c r="K9" i="23"/>
  <c r="K8" i="23"/>
  <c r="I4" i="23"/>
  <c r="I2" i="23"/>
  <c r="I3" i="23"/>
  <c r="F13" i="18"/>
  <c r="G13" i="18"/>
  <c r="F14" i="18"/>
  <c r="H14" i="18"/>
  <c r="J14" i="18"/>
  <c r="G14" i="18"/>
  <c r="F15" i="18"/>
  <c r="H15" i="18"/>
  <c r="J15" i="18"/>
  <c r="G15" i="18"/>
  <c r="F16" i="18"/>
  <c r="H16" i="18"/>
  <c r="J16" i="18"/>
  <c r="H13" i="18"/>
  <c r="G16" i="18"/>
  <c r="F17" i="18"/>
  <c r="H17" i="18"/>
  <c r="J17" i="18"/>
  <c r="G17" i="18"/>
  <c r="F18" i="18"/>
  <c r="H18" i="18"/>
  <c r="J18" i="18"/>
  <c r="G18" i="18"/>
  <c r="F19" i="18"/>
  <c r="H19" i="18"/>
  <c r="J19" i="18"/>
  <c r="G19" i="18"/>
  <c r="F20" i="18"/>
  <c r="H20" i="18"/>
  <c r="J20" i="18"/>
  <c r="G20" i="18"/>
  <c r="F21" i="18"/>
  <c r="H21" i="18"/>
  <c r="J21" i="18"/>
  <c r="G21" i="18"/>
  <c r="F22" i="18"/>
  <c r="H22" i="18"/>
  <c r="J22" i="18"/>
  <c r="G22" i="18"/>
  <c r="F23" i="18"/>
  <c r="H23" i="18"/>
  <c r="J23" i="18"/>
  <c r="G23" i="18"/>
  <c r="F24" i="18"/>
  <c r="H24" i="18"/>
  <c r="J24" i="18"/>
  <c r="G24" i="18"/>
  <c r="F25" i="18"/>
  <c r="H25" i="18"/>
  <c r="J25" i="18"/>
  <c r="G25" i="18"/>
  <c r="F26" i="18"/>
  <c r="H26" i="18"/>
  <c r="J26" i="18"/>
  <c r="G26" i="18"/>
  <c r="F27" i="18"/>
  <c r="H27" i="18"/>
  <c r="J27" i="18"/>
  <c r="G27" i="18"/>
  <c r="F28" i="18"/>
  <c r="H28" i="18"/>
  <c r="J28" i="18"/>
  <c r="G28" i="18"/>
  <c r="F29" i="18"/>
  <c r="H29" i="18"/>
  <c r="J29" i="18"/>
  <c r="G29" i="18"/>
  <c r="F30" i="18"/>
  <c r="H30" i="18"/>
  <c r="J30" i="18"/>
  <c r="G30" i="18"/>
  <c r="F31" i="18"/>
  <c r="H31" i="18"/>
  <c r="J31" i="18"/>
  <c r="G31" i="18"/>
  <c r="F32" i="18"/>
  <c r="H32" i="18"/>
  <c r="J32" i="18"/>
  <c r="G32" i="18"/>
  <c r="F33" i="18"/>
  <c r="H33" i="18"/>
  <c r="J33" i="18"/>
  <c r="G33" i="18"/>
  <c r="F34" i="18"/>
  <c r="H34" i="18"/>
  <c r="J34" i="18"/>
  <c r="G34" i="18"/>
  <c r="F35" i="18"/>
  <c r="H35" i="18"/>
  <c r="J35" i="18"/>
  <c r="G35" i="18"/>
  <c r="F36" i="18"/>
  <c r="H36" i="18"/>
  <c r="J36" i="18"/>
  <c r="G36" i="18"/>
  <c r="F37" i="18"/>
  <c r="H37" i="18"/>
  <c r="J37" i="18"/>
  <c r="G37" i="18"/>
  <c r="F38" i="18"/>
  <c r="H38" i="18"/>
  <c r="J38" i="18"/>
  <c r="G38" i="18"/>
  <c r="F39" i="18"/>
  <c r="H39" i="18"/>
  <c r="J39" i="18"/>
  <c r="G39" i="18"/>
  <c r="F40" i="18"/>
  <c r="H40" i="18"/>
  <c r="J40" i="18"/>
  <c r="G40" i="18"/>
  <c r="F41" i="18"/>
  <c r="H41" i="18"/>
  <c r="J41" i="18"/>
  <c r="G41" i="18"/>
  <c r="F42" i="18"/>
  <c r="H42" i="18"/>
  <c r="J42" i="18"/>
  <c r="G42" i="18"/>
  <c r="F43" i="18"/>
  <c r="H43" i="18"/>
  <c r="J43" i="18"/>
  <c r="G43" i="18"/>
  <c r="F44" i="18"/>
  <c r="H44" i="18"/>
  <c r="J44" i="18"/>
  <c r="G44" i="18"/>
  <c r="F45" i="18"/>
  <c r="H45" i="18"/>
  <c r="J45" i="18"/>
  <c r="G45" i="18"/>
  <c r="F46" i="18"/>
  <c r="H46" i="18"/>
  <c r="J46" i="18"/>
  <c r="G46" i="18"/>
  <c r="F47" i="18"/>
  <c r="H47" i="18"/>
  <c r="J47" i="18"/>
  <c r="G47" i="18"/>
  <c r="F48" i="18"/>
  <c r="H48" i="18"/>
  <c r="J48" i="18"/>
  <c r="G48" i="18"/>
  <c r="F49" i="18"/>
  <c r="H49" i="18"/>
  <c r="J49" i="18"/>
  <c r="G49" i="18"/>
  <c r="F50" i="18"/>
  <c r="H50" i="18"/>
  <c r="J50" i="18"/>
  <c r="G50" i="18"/>
  <c r="F51" i="18"/>
  <c r="H51" i="18"/>
  <c r="J51" i="18"/>
  <c r="G51" i="18"/>
  <c r="F52" i="18"/>
  <c r="H52" i="18"/>
  <c r="J52" i="18"/>
  <c r="G52" i="18"/>
  <c r="F53" i="18"/>
  <c r="H53" i="18"/>
  <c r="J53" i="18"/>
  <c r="G53" i="18"/>
  <c r="F54" i="18"/>
  <c r="H54" i="18"/>
  <c r="J54" i="18"/>
  <c r="G54" i="18"/>
  <c r="F55" i="18"/>
  <c r="H55" i="18"/>
  <c r="J55" i="18"/>
  <c r="J56" i="18"/>
  <c r="J57" i="18"/>
  <c r="J58" i="18"/>
  <c r="J59" i="18"/>
  <c r="J60" i="18"/>
  <c r="J61" i="18"/>
  <c r="J62" i="18"/>
  <c r="J63" i="18"/>
  <c r="J64" i="18"/>
  <c r="J13" i="18"/>
  <c r="G55" i="18"/>
  <c r="E64" i="18"/>
  <c r="E57" i="18"/>
  <c r="E58" i="18"/>
  <c r="E59" i="18"/>
  <c r="E60" i="18"/>
  <c r="E61" i="18"/>
  <c r="E62" i="18"/>
  <c r="E63" i="18"/>
  <c r="E56" i="18"/>
  <c r="F56" i="18"/>
  <c r="G56" i="18"/>
  <c r="K8" i="17"/>
  <c r="K9" i="17"/>
  <c r="K10" i="17"/>
  <c r="K11" i="17"/>
  <c r="K56" i="17"/>
  <c r="K57" i="17"/>
  <c r="K58" i="17"/>
  <c r="K59" i="17"/>
  <c r="K60" i="17"/>
  <c r="K61" i="17"/>
  <c r="K62" i="17"/>
  <c r="K63" i="17"/>
  <c r="F12" i="17"/>
  <c r="G12" i="17"/>
  <c r="F13" i="17"/>
  <c r="H13" i="17"/>
  <c r="K13" i="17"/>
  <c r="G13" i="17"/>
  <c r="F14" i="17"/>
  <c r="H14" i="17"/>
  <c r="K14" i="17"/>
  <c r="G14" i="17"/>
  <c r="F15" i="17"/>
  <c r="H15" i="17"/>
  <c r="K15" i="17"/>
  <c r="H12" i="17"/>
  <c r="G15" i="17"/>
  <c r="F16" i="17"/>
  <c r="H16" i="17"/>
  <c r="K16" i="17"/>
  <c r="G16" i="17"/>
  <c r="F17" i="17"/>
  <c r="H17" i="17"/>
  <c r="K17" i="17"/>
  <c r="G17" i="17"/>
  <c r="F18" i="17"/>
  <c r="H18" i="17"/>
  <c r="K18" i="17"/>
  <c r="G18" i="17"/>
  <c r="F19" i="17"/>
  <c r="H19" i="17"/>
  <c r="K19" i="17"/>
  <c r="G19" i="17"/>
  <c r="F20" i="17"/>
  <c r="H20" i="17"/>
  <c r="K20" i="17"/>
  <c r="G20" i="17"/>
  <c r="F21" i="17"/>
  <c r="H21" i="17"/>
  <c r="K21" i="17"/>
  <c r="G21" i="17"/>
  <c r="F22" i="17"/>
  <c r="H22" i="17"/>
  <c r="K22" i="17"/>
  <c r="G22" i="17"/>
  <c r="F23" i="17"/>
  <c r="H23" i="17"/>
  <c r="K23" i="17"/>
  <c r="G23" i="17"/>
  <c r="F24" i="17"/>
  <c r="H24" i="17"/>
  <c r="K24" i="17"/>
  <c r="G24" i="17"/>
  <c r="F25" i="17"/>
  <c r="H25" i="17"/>
  <c r="K25" i="17"/>
  <c r="G25" i="17"/>
  <c r="F26" i="17"/>
  <c r="H26" i="17"/>
  <c r="K26" i="17"/>
  <c r="G26" i="17"/>
  <c r="F27" i="17"/>
  <c r="H27" i="17"/>
  <c r="K27" i="17"/>
  <c r="G27" i="17"/>
  <c r="F28" i="17"/>
  <c r="H28" i="17"/>
  <c r="K28" i="17"/>
  <c r="G28" i="17"/>
  <c r="F29" i="17"/>
  <c r="H29" i="17"/>
  <c r="K29" i="17"/>
  <c r="G29" i="17"/>
  <c r="F30" i="17"/>
  <c r="H30" i="17"/>
  <c r="K30" i="17"/>
  <c r="G30" i="17"/>
  <c r="F31" i="17"/>
  <c r="H31" i="17"/>
  <c r="K31" i="17"/>
  <c r="G31" i="17"/>
  <c r="F32" i="17"/>
  <c r="H32" i="17"/>
  <c r="K32" i="17"/>
  <c r="G32" i="17"/>
  <c r="F33" i="17"/>
  <c r="H33" i="17"/>
  <c r="K33" i="17"/>
  <c r="G33" i="17"/>
  <c r="F34" i="17"/>
  <c r="H34" i="17"/>
  <c r="K34" i="17"/>
  <c r="G34" i="17"/>
  <c r="F35" i="17"/>
  <c r="H35" i="17"/>
  <c r="K35" i="17"/>
  <c r="G35" i="17"/>
  <c r="F36" i="17"/>
  <c r="H36" i="17"/>
  <c r="K36" i="17"/>
  <c r="G36" i="17"/>
  <c r="F37" i="17"/>
  <c r="H37" i="17"/>
  <c r="K37" i="17"/>
  <c r="G37" i="17"/>
  <c r="F38" i="17"/>
  <c r="H38" i="17"/>
  <c r="K38" i="17"/>
  <c r="G38" i="17"/>
  <c r="F39" i="17"/>
  <c r="H39" i="17"/>
  <c r="K39" i="17"/>
  <c r="G39" i="17"/>
  <c r="F40" i="17"/>
  <c r="H40" i="17"/>
  <c r="K40" i="17"/>
  <c r="G40" i="17"/>
  <c r="F41" i="17"/>
  <c r="H41" i="17"/>
  <c r="K41" i="17"/>
  <c r="G41" i="17"/>
  <c r="F42" i="17"/>
  <c r="H42" i="17"/>
  <c r="K42" i="17"/>
  <c r="G42" i="17"/>
  <c r="F43" i="17"/>
  <c r="H43" i="17"/>
  <c r="K43" i="17"/>
  <c r="G43" i="17"/>
  <c r="F44" i="17"/>
  <c r="H44" i="17"/>
  <c r="K44" i="17"/>
  <c r="G44" i="17"/>
  <c r="F45" i="17"/>
  <c r="H45" i="17"/>
  <c r="K45" i="17"/>
  <c r="G45" i="17"/>
  <c r="F46" i="17"/>
  <c r="H46" i="17"/>
  <c r="K46" i="17"/>
  <c r="G46" i="17"/>
  <c r="F47" i="17"/>
  <c r="H47" i="17"/>
  <c r="K47" i="17"/>
  <c r="G47" i="17"/>
  <c r="F48" i="17"/>
  <c r="H48" i="17"/>
  <c r="K48" i="17"/>
  <c r="G48" i="17"/>
  <c r="F49" i="17"/>
  <c r="H49" i="17"/>
  <c r="K49" i="17"/>
  <c r="G49" i="17"/>
  <c r="F50" i="17"/>
  <c r="H50" i="17"/>
  <c r="K50" i="17"/>
  <c r="G50" i="17"/>
  <c r="F51" i="17"/>
  <c r="H51" i="17"/>
  <c r="K51" i="17"/>
  <c r="G51" i="17"/>
  <c r="F52" i="17"/>
  <c r="H52" i="17"/>
  <c r="K52" i="17"/>
  <c r="G52" i="17"/>
  <c r="F53" i="17"/>
  <c r="H53" i="17"/>
  <c r="K53" i="17"/>
  <c r="G53" i="17"/>
  <c r="F54" i="17"/>
  <c r="H54" i="17"/>
  <c r="K54" i="17"/>
  <c r="G54" i="17"/>
  <c r="F55" i="17"/>
  <c r="H55" i="17"/>
  <c r="K55" i="17"/>
  <c r="K12" i="17"/>
  <c r="G55" i="17"/>
  <c r="F56" i="17"/>
  <c r="G56" i="17"/>
  <c r="F57" i="17"/>
  <c r="G57" i="17"/>
  <c r="F58" i="17"/>
  <c r="G58" i="17"/>
  <c r="F59" i="17"/>
  <c r="G59" i="17"/>
  <c r="F60" i="17"/>
  <c r="G60" i="17"/>
  <c r="F61" i="17"/>
  <c r="G61" i="17"/>
  <c r="F62" i="17"/>
  <c r="G62" i="17"/>
  <c r="F63" i="17"/>
  <c r="E56" i="17"/>
  <c r="I56" i="17"/>
  <c r="E57" i="17"/>
  <c r="I57" i="17"/>
  <c r="E58" i="17"/>
  <c r="I58" i="17"/>
  <c r="E59" i="17"/>
  <c r="I59" i="17"/>
  <c r="E60" i="17"/>
  <c r="I60" i="17"/>
  <c r="E61" i="17"/>
  <c r="I61" i="17"/>
  <c r="E62" i="17"/>
  <c r="I62" i="17"/>
  <c r="E63" i="17"/>
  <c r="I63" i="17"/>
  <c r="E13" i="17"/>
  <c r="I13" i="17"/>
  <c r="E14" i="17"/>
  <c r="I14" i="17"/>
  <c r="E15" i="17"/>
  <c r="I15" i="17"/>
  <c r="E16" i="17"/>
  <c r="I16" i="17"/>
  <c r="E17" i="17"/>
  <c r="I17" i="17"/>
  <c r="E18" i="17"/>
  <c r="I18" i="17"/>
  <c r="E19" i="17"/>
  <c r="I19" i="17"/>
  <c r="E20" i="17"/>
  <c r="I20" i="17"/>
  <c r="E21" i="17"/>
  <c r="I21" i="17"/>
  <c r="E22" i="17"/>
  <c r="I22" i="17"/>
  <c r="E23" i="17"/>
  <c r="I23" i="17"/>
  <c r="E24" i="17"/>
  <c r="I24" i="17"/>
  <c r="E25" i="17"/>
  <c r="I25" i="17"/>
  <c r="E26" i="17"/>
  <c r="I26" i="17"/>
  <c r="E27" i="17"/>
  <c r="I27" i="17"/>
  <c r="E28" i="17"/>
  <c r="I28" i="17"/>
  <c r="E29" i="17"/>
  <c r="I29" i="17"/>
  <c r="E30" i="17"/>
  <c r="I30" i="17"/>
  <c r="E31" i="17"/>
  <c r="I31" i="17"/>
  <c r="E32" i="17"/>
  <c r="I32" i="17"/>
  <c r="E33" i="17"/>
  <c r="I33" i="17"/>
  <c r="E34" i="17"/>
  <c r="I34" i="17"/>
  <c r="E35" i="17"/>
  <c r="I35" i="17"/>
  <c r="E36" i="17"/>
  <c r="I36" i="17"/>
  <c r="E37" i="17"/>
  <c r="I37" i="17"/>
  <c r="E38" i="17"/>
  <c r="I38" i="17"/>
  <c r="E39" i="17"/>
  <c r="I39" i="17"/>
  <c r="E40" i="17"/>
  <c r="I40" i="17"/>
  <c r="E41" i="17"/>
  <c r="I41" i="17"/>
  <c r="E42" i="17"/>
  <c r="I42" i="17"/>
  <c r="E43" i="17"/>
  <c r="I43" i="17"/>
  <c r="E44" i="17"/>
  <c r="I44" i="17"/>
  <c r="E45" i="17"/>
  <c r="I45" i="17"/>
  <c r="E46" i="17"/>
  <c r="I46" i="17"/>
  <c r="E47" i="17"/>
  <c r="I47" i="17"/>
  <c r="E48" i="17"/>
  <c r="I48" i="17"/>
  <c r="E49" i="17"/>
  <c r="I49" i="17"/>
  <c r="E50" i="17"/>
  <c r="I50" i="17"/>
  <c r="E51" i="17"/>
  <c r="I51" i="17"/>
  <c r="E52" i="17"/>
  <c r="I52" i="17"/>
  <c r="E53" i="17"/>
  <c r="I53" i="17"/>
  <c r="E54" i="17"/>
  <c r="I54" i="17"/>
  <c r="E55" i="17"/>
  <c r="I55" i="17"/>
  <c r="I2" i="17"/>
  <c r="I3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I4" i="17"/>
  <c r="J12" i="17"/>
  <c r="G63" i="17"/>
  <c r="E12" i="17"/>
  <c r="H11" i="17"/>
  <c r="F11" i="17"/>
  <c r="H8" i="17"/>
  <c r="I12" i="17"/>
  <c r="H9" i="17"/>
  <c r="H10" i="17"/>
  <c r="H12" i="18"/>
  <c r="F12" i="18"/>
  <c r="H9" i="18"/>
  <c r="E13" i="18"/>
  <c r="I13" i="18"/>
  <c r="H10" i="18"/>
  <c r="E14" i="18"/>
  <c r="I14" i="18"/>
  <c r="H11" i="18"/>
  <c r="E15" i="18"/>
  <c r="I15" i="18"/>
  <c r="E16" i="18"/>
  <c r="I16" i="18"/>
  <c r="E17" i="18"/>
  <c r="I17" i="18"/>
  <c r="E18" i="18"/>
  <c r="I18" i="18"/>
  <c r="E19" i="18"/>
  <c r="I19" i="18"/>
  <c r="E20" i="18"/>
  <c r="I20" i="18"/>
  <c r="E21" i="18"/>
  <c r="I21" i="18"/>
  <c r="E22" i="18"/>
  <c r="I22" i="18"/>
  <c r="E23" i="18"/>
  <c r="I23" i="18"/>
  <c r="E24" i="18"/>
  <c r="I24" i="18"/>
  <c r="E25" i="18"/>
  <c r="I25" i="18"/>
  <c r="E26" i="18"/>
  <c r="I26" i="18"/>
  <c r="E27" i="18"/>
  <c r="I27" i="18"/>
  <c r="E28" i="18"/>
  <c r="I28" i="18"/>
  <c r="E29" i="18"/>
  <c r="I29" i="18"/>
  <c r="E30" i="18"/>
  <c r="I30" i="18"/>
  <c r="E31" i="18"/>
  <c r="I31" i="18"/>
  <c r="E32" i="18"/>
  <c r="I32" i="18"/>
  <c r="E33" i="18"/>
  <c r="I33" i="18"/>
  <c r="E34" i="18"/>
  <c r="I34" i="18"/>
  <c r="E35" i="18"/>
  <c r="I35" i="18"/>
  <c r="E36" i="18"/>
  <c r="I36" i="18"/>
  <c r="E37" i="18"/>
  <c r="I37" i="18"/>
  <c r="E38" i="18"/>
  <c r="I38" i="18"/>
  <c r="E39" i="18"/>
  <c r="I39" i="18"/>
  <c r="E40" i="18"/>
  <c r="I40" i="18"/>
  <c r="E41" i="18"/>
  <c r="I41" i="18"/>
  <c r="E42" i="18"/>
  <c r="I42" i="18"/>
  <c r="E43" i="18"/>
  <c r="I43" i="18"/>
  <c r="E44" i="18"/>
  <c r="I44" i="18"/>
  <c r="E45" i="18"/>
  <c r="I45" i="18"/>
  <c r="E46" i="18"/>
  <c r="I46" i="18"/>
  <c r="E47" i="18"/>
  <c r="I47" i="18"/>
  <c r="E48" i="18"/>
  <c r="I48" i="18"/>
  <c r="E49" i="18"/>
  <c r="I49" i="18"/>
  <c r="E50" i="18"/>
  <c r="I50" i="18"/>
  <c r="E51" i="18"/>
  <c r="I51" i="18"/>
  <c r="E52" i="18"/>
  <c r="I52" i="18"/>
  <c r="E53" i="18"/>
  <c r="I53" i="18"/>
  <c r="E54" i="18"/>
  <c r="I54" i="18"/>
  <c r="E55" i="18"/>
  <c r="I55" i="18"/>
  <c r="I2" i="18"/>
  <c r="I3" i="18"/>
</calcChain>
</file>

<file path=xl/sharedStrings.xml><?xml version="1.0" encoding="utf-8"?>
<sst xmlns="http://schemas.openxmlformats.org/spreadsheetml/2006/main" count="534" uniqueCount="98">
  <si>
    <t>gamma</t>
  </si>
  <si>
    <t>quarter</t>
  </si>
  <si>
    <t>year</t>
  </si>
  <si>
    <t>PredY(t)</t>
  </si>
  <si>
    <t>Updated Seasonal Index</t>
  </si>
  <si>
    <t>error</t>
  </si>
  <si>
    <t>Q1</t>
  </si>
  <si>
    <t>Q2</t>
  </si>
  <si>
    <t>Q3</t>
  </si>
  <si>
    <t>Q4</t>
  </si>
  <si>
    <t>gamma.add</t>
  </si>
  <si>
    <t>RMSE</t>
  </si>
  <si>
    <t>CPAQ311</t>
  </si>
  <si>
    <t>FIBQ001</t>
  </si>
  <si>
    <t>BCCQ024</t>
  </si>
  <si>
    <t>-</t>
  </si>
  <si>
    <t>Quarter</t>
  </si>
  <si>
    <t>BCCQ042</t>
  </si>
  <si>
    <t>FIBQ002</t>
  </si>
  <si>
    <t>FIBQ011</t>
  </si>
  <si>
    <t>Month</t>
  </si>
  <si>
    <t>Year</t>
  </si>
  <si>
    <t>APBM001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</si>
  <si>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</si>
  <si>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</si>
  <si>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</si>
  <si>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</si>
  <si>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</si>
  <si>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</si>
  <si>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</si>
  <si>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</si>
  <si>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</si>
  <si>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</si>
  <si>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</si>
  <si>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</si>
  <si>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RSAM006</t>
  </si>
  <si>
    <t>TSAM144</t>
  </si>
  <si>
    <t>Level L(t)</t>
  </si>
  <si>
    <t>starting values</t>
  </si>
  <si>
    <t>Num errors</t>
  </si>
  <si>
    <t>MAPE</t>
  </si>
  <si>
    <t>alpha.add</t>
  </si>
  <si>
    <t>beta.add</t>
  </si>
  <si>
    <t>alpha</t>
  </si>
  <si>
    <t>beta</t>
  </si>
  <si>
    <t>Predicted X(t) based on data up to    t-1</t>
  </si>
  <si>
    <t>CPAQ311 X(t)</t>
  </si>
  <si>
    <t>Additive Holt Winters' Seasonal Model</t>
  </si>
  <si>
    <t>Multiplicative Holt Winters' Seasonal Model</t>
  </si>
  <si>
    <t>Quarterly Data</t>
  </si>
  <si>
    <t>Monthly Data</t>
  </si>
  <si>
    <t>Trend b(t)</t>
  </si>
  <si>
    <t>Prediction Q1 1993</t>
  </si>
  <si>
    <t>Absolute percentage</t>
  </si>
  <si>
    <t>Microsoft Excel 15.0 Answer Report</t>
  </si>
  <si>
    <t>Worksheet: [Session_4_Lab_4.xlsx]addHW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</si>
  <si>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</si>
  <si>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</si>
  <si>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</si>
  <si>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</si>
  <si>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100 sec,  Iterations 100, Precision 0.000001</t>
  </si>
  <si>
    <t xml:space="preserve"> Convergence 0.001, Population Size 100, Random Seed 0, Derivatives Forward, Require Bounds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</si>
  <si>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</si>
  <si>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</si>
  <si>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</si>
  <si>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</si>
  <si>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</si>
  <si>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</si>
  <si>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</si>
  <si>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</si>
  <si>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</si>
  <si>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</si>
  <si>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</si>
  <si>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</si>
  <si>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$H$3</t>
  </si>
  <si>
    <t>$D$2</t>
  </si>
  <si>
    <t>Contin</t>
  </si>
  <si>
    <t>$D$3</t>
  </si>
  <si>
    <t>$D$4</t>
  </si>
  <si>
    <t>$D$4&gt;=0</t>
  </si>
  <si>
    <t>Not Binding</t>
  </si>
  <si>
    <t>$D$4&lt;=1</t>
  </si>
  <si>
    <t>$D$3&gt;=0</t>
  </si>
  <si>
    <t>$D$2&gt;=0</t>
  </si>
  <si>
    <t>$D$2&lt;=1</t>
  </si>
  <si>
    <t>$D$3&lt;=1</t>
  </si>
  <si>
    <t>$D$2:$D$4</t>
  </si>
  <si>
    <t>Report Created: 3/23/2018 10:46:26 AM</t>
  </si>
  <si>
    <t>Solution Time: 0.078 Seconds.</t>
  </si>
  <si>
    <t>Iterations: 10 Subproblems: 0</t>
  </si>
  <si>
    <t>Max Subproblems Unlimited, Max Integer Sols Unlimited, Integer Tolerance 5%, Solve Without Integer Constraints, Assume NonNegative</t>
  </si>
  <si>
    <t>NA</t>
  </si>
  <si>
    <t>quarter no</t>
  </si>
  <si>
    <t>De-seasonalized</t>
  </si>
  <si>
    <t>MAP</t>
  </si>
  <si>
    <t>Prediction Q4 1992</t>
  </si>
  <si>
    <t>quart. No.</t>
  </si>
  <si>
    <t>de-seasonalized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</si>
</sst>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1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sz val="9"/>
      <name val="Geneva"/>
    </font>
    <font>
      <b/>
      <sz val="14"/>
      <name val="Geneva"/>
    </font>
    <font>
      <b/>
      <sz val="9"/>
      <name val="Geneva"/>
    </font>
    <font>
      <sz val="14"/>
      <name val="Geneva"/>
    </font>
    <font>
      <sz val="10"/>
      <color rgb="FFFF0000"/>
      <name val="Geneva"/>
    </font>
    <font>
      <b/>
      <sz val="10"/>
      <color indexed="18"/>
      <name val="Geneva"/>
    </font>
    <font>
      <sz val="10"/>
      <color theme="1"/>
      <name val="Genev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166" fontId="0" fillId="0" borderId="0" xfId="0" applyNumberFormat="1"/>
    <xf numFmtId="166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 wrapText="1"/>
    </xf>
    <xf numFmtId="2" fontId="0" fillId="0" borderId="0" xfId="0" applyNumberFormat="1" applyBorder="1"/>
    <xf numFmtId="2" fontId="0" fillId="0" borderId="0" xfId="0" applyNumberFormat="1" applyFill="1" applyBorder="1" applyAlignment="1"/>
    <xf numFmtId="0" fontId="4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0" fillId="0" borderId="1" xfId="0" applyBorder="1"/>
    <xf numFmtId="165" fontId="2" fillId="0" borderId="2" xfId="0" applyNumberFormat="1" applyFont="1" applyBorder="1"/>
    <xf numFmtId="0" fontId="0" fillId="0" borderId="3" xfId="0" applyBorder="1"/>
    <xf numFmtId="165" fontId="2" fillId="0" borderId="4" xfId="0" applyNumberFormat="1" applyFont="1" applyBorder="1"/>
    <xf numFmtId="0" fontId="0" fillId="0" borderId="5" xfId="0" applyBorder="1"/>
    <xf numFmtId="1" fontId="2" fillId="0" borderId="6" xfId="0" applyNumberFormat="1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2" fontId="2" fillId="0" borderId="6" xfId="0" applyNumberFormat="1" applyFont="1" applyBorder="1"/>
    <xf numFmtId="2" fontId="0" fillId="0" borderId="8" xfId="0" applyNumberFormat="1" applyBorder="1"/>
    <xf numFmtId="1" fontId="0" fillId="0" borderId="0" xfId="0" applyNumberFormat="1" applyBorder="1"/>
    <xf numFmtId="165" fontId="2" fillId="0" borderId="0" xfId="0" applyNumberFormat="1" applyFont="1" applyBorder="1"/>
    <xf numFmtId="1" fontId="2" fillId="0" borderId="0" xfId="0" applyNumberFormat="1" applyFont="1" applyBorder="1"/>
    <xf numFmtId="2" fontId="2" fillId="0" borderId="0" xfId="0" applyNumberFormat="1" applyFont="1" applyBorder="1"/>
    <xf numFmtId="1" fontId="0" fillId="0" borderId="8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0" fontId="0" fillId="0" borderId="6" xfId="0" applyBorder="1"/>
    <xf numFmtId="166" fontId="0" fillId="0" borderId="7" xfId="0" applyNumberFormat="1" applyBorder="1"/>
    <xf numFmtId="2" fontId="3" fillId="0" borderId="0" xfId="0" applyNumberFormat="1" applyFont="1"/>
    <xf numFmtId="0" fontId="3" fillId="0" borderId="0" xfId="0" applyFont="1" applyAlignment="1">
      <alignment horizontal="left" wrapText="1"/>
    </xf>
    <xf numFmtId="0" fontId="3" fillId="0" borderId="1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5" xfId="0" applyFont="1" applyBorder="1"/>
    <xf numFmtId="165" fontId="3" fillId="0" borderId="0" xfId="0" applyNumberFormat="1" applyFont="1" applyBorder="1"/>
    <xf numFmtId="164" fontId="3" fillId="0" borderId="0" xfId="0" applyNumberFormat="1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8" fillId="0" borderId="0" xfId="0" applyFont="1"/>
    <xf numFmtId="164" fontId="8" fillId="0" borderId="0" xfId="0" applyNumberFormat="1" applyFont="1"/>
    <xf numFmtId="165" fontId="8" fillId="0" borderId="0" xfId="0" applyNumberFormat="1" applyFont="1"/>
    <xf numFmtId="0" fontId="0" fillId="0" borderId="10" xfId="0" applyFill="1" applyBorder="1" applyAlignment="1"/>
    <xf numFmtId="0" fontId="9" fillId="0" borderId="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0" fillId="0" borderId="0" xfId="0" applyNumberFormat="1" applyFill="1" applyBorder="1" applyAlignment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 applyFont="1"/>
    <xf numFmtId="2" fontId="8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addHW!#REF!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addHW!#REF!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6578448"/>
        <c:axId val="-1766571920"/>
      </c:lineChart>
      <c:catAx>
        <c:axId val="-176657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66571920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-17665719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6657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Estimates based on 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addHW!$D$7</c:f>
              <c:strCache>
                <c:ptCount val="1"/>
                <c:pt idx="0">
                  <c:v>CPAQ311 X(t)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addHW!$A$8:$A$55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addHW!$D$8:$D$55</c:f>
              <c:numCache>
                <c:formatCode>General</c:formatCode>
                <c:ptCount val="48"/>
                <c:pt idx="0">
                  <c:v>0.64700000000000002</c:v>
                </c:pt>
                <c:pt idx="1">
                  <c:v>0.70199999999999996</c:v>
                </c:pt>
                <c:pt idx="2">
                  <c:v>0.29199999999999998</c:v>
                </c:pt>
                <c:pt idx="3">
                  <c:v>0.50600000000000001</c:v>
                </c:pt>
                <c:pt idx="4" formatCode="0.000">
                  <c:v>0.66200000000000003</c:v>
                </c:pt>
                <c:pt idx="5" formatCode="0.000">
                  <c:v>0.73199999999999998</c:v>
                </c:pt>
                <c:pt idx="6" formatCode="0.000">
                  <c:v>0.39</c:v>
                </c:pt>
                <c:pt idx="7" formatCode="0.000">
                  <c:v>0.53100000000000003</c:v>
                </c:pt>
                <c:pt idx="8" formatCode="0.000">
                  <c:v>0.68200000000000005</c:v>
                </c:pt>
                <c:pt idx="9" formatCode="0.000">
                  <c:v>0.74399999999999999</c:v>
                </c:pt>
                <c:pt idx="10" formatCode="0.000">
                  <c:v>0.49399999999999999</c:v>
                </c:pt>
                <c:pt idx="11" formatCode="0.000">
                  <c:v>0.61699999999999999</c:v>
                </c:pt>
                <c:pt idx="12" formatCode="0.000">
                  <c:v>0.74</c:v>
                </c:pt>
                <c:pt idx="13" formatCode="0.000">
                  <c:v>0.83399999999999996</c:v>
                </c:pt>
                <c:pt idx="14" formatCode="0.000">
                  <c:v>0.55000000000000004</c:v>
                </c:pt>
                <c:pt idx="15" formatCode="0.000">
                  <c:v>0.61899999999999999</c:v>
                </c:pt>
                <c:pt idx="16" formatCode="0.000">
                  <c:v>0.74199999999999999</c:v>
                </c:pt>
                <c:pt idx="17" formatCode="0.000">
                  <c:v>0.873</c:v>
                </c:pt>
                <c:pt idx="18" formatCode="0.000">
                  <c:v>0.45200000000000001</c:v>
                </c:pt>
                <c:pt idx="19" formatCode="0.000">
                  <c:v>0.55700000000000005</c:v>
                </c:pt>
                <c:pt idx="20" formatCode="0.000">
                  <c:v>0.73599999999999999</c:v>
                </c:pt>
                <c:pt idx="21" formatCode="0.000">
                  <c:v>0.79</c:v>
                </c:pt>
                <c:pt idx="22" formatCode="0.000">
                  <c:v>0.46700000000000003</c:v>
                </c:pt>
                <c:pt idx="23" formatCode="0.000">
                  <c:v>0.58699999999999997</c:v>
                </c:pt>
                <c:pt idx="24" formatCode="0.000">
                  <c:v>0.72899999999999998</c:v>
                </c:pt>
                <c:pt idx="25" formatCode="0.000">
                  <c:v>0.97099999999999997</c:v>
                </c:pt>
                <c:pt idx="26" formatCode="0.000">
                  <c:v>0.59299999999999997</c:v>
                </c:pt>
                <c:pt idx="27" formatCode="0.000">
                  <c:v>0.67100000000000004</c:v>
                </c:pt>
                <c:pt idx="28" formatCode="0.000">
                  <c:v>0.90600000000000003</c:v>
                </c:pt>
                <c:pt idx="29" formatCode="0.000">
                  <c:v>0.87</c:v>
                </c:pt>
                <c:pt idx="30" formatCode="0.000">
                  <c:v>0.372</c:v>
                </c:pt>
                <c:pt idx="31" formatCode="0.000">
                  <c:v>0.69899999999999995</c:v>
                </c:pt>
                <c:pt idx="32" formatCode="0.000">
                  <c:v>0.86299999999999999</c:v>
                </c:pt>
                <c:pt idx="33" formatCode="0.000">
                  <c:v>0.78700000000000003</c:v>
                </c:pt>
                <c:pt idx="34" formatCode="0.000">
                  <c:v>0.54100000000000004</c:v>
                </c:pt>
                <c:pt idx="35" formatCode="0.000">
                  <c:v>0.60799999999999998</c:v>
                </c:pt>
                <c:pt idx="36" formatCode="0.000">
                  <c:v>0.98199999999999998</c:v>
                </c:pt>
                <c:pt idx="37" formatCode="0.000">
                  <c:v>0.753</c:v>
                </c:pt>
                <c:pt idx="38" formatCode="0.000">
                  <c:v>0.53300000000000003</c:v>
                </c:pt>
                <c:pt idx="39" formatCode="0.000">
                  <c:v>0.64600000000000002</c:v>
                </c:pt>
                <c:pt idx="40" formatCode="0.000">
                  <c:v>0.78600000000000003</c:v>
                </c:pt>
                <c:pt idx="41" formatCode="0.000">
                  <c:v>0.77200000000000002</c:v>
                </c:pt>
                <c:pt idx="42" formatCode="0.000">
                  <c:v>0.60099999999999998</c:v>
                </c:pt>
                <c:pt idx="43" formatCode="0.000">
                  <c:v>0.90200000000000002</c:v>
                </c:pt>
                <c:pt idx="44" formatCode="0.000">
                  <c:v>0.82</c:v>
                </c:pt>
                <c:pt idx="45" formatCode="0.000">
                  <c:v>0.72399999999999998</c:v>
                </c:pt>
                <c:pt idx="46" formatCode="0.000">
                  <c:v>0.44500000000000001</c:v>
                </c:pt>
                <c:pt idx="47" formatCode="0.000">
                  <c:v>0.72199999999999998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addHW!$E$7</c:f>
              <c:strCache>
                <c:ptCount val="1"/>
                <c:pt idx="0">
                  <c:v>Predicted X(t) based on data up to    t-1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addHW!$A$12:$A$63</c:f>
              <c:numCache>
                <c:formatCode>General</c:formatCode>
                <c:ptCount val="5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</c:numCache>
            </c:numRef>
          </c:xVal>
          <c:yVal>
            <c:numRef>
              <c:f>addHW!$E$12:$E$63</c:f>
              <c:numCache>
                <c:formatCode>0.000</c:formatCode>
                <c:ptCount val="52"/>
                <c:pt idx="0">
                  <c:v>0.64700000000000002</c:v>
                </c:pt>
                <c:pt idx="1">
                  <c:v>0.70461773877166867</c:v>
                </c:pt>
                <c:pt idx="2">
                  <c:v>0.29939637922989298</c:v>
                </c:pt>
                <c:pt idx="3">
                  <c:v>0.52920815329279147</c:v>
                </c:pt>
                <c:pt idx="4">
                  <c:v>0.67439644137714239</c:v>
                </c:pt>
                <c:pt idx="5">
                  <c:v>0.73392261489700861</c:v>
                </c:pt>
                <c:pt idx="6">
                  <c:v>0.34201591785878843</c:v>
                </c:pt>
                <c:pt idx="7">
                  <c:v>0.55959307012008708</c:v>
                </c:pt>
                <c:pt idx="8">
                  <c:v>0.71598866003166661</c:v>
                </c:pt>
                <c:pt idx="9">
                  <c:v>0.7790174204536876</c:v>
                </c:pt>
                <c:pt idx="10">
                  <c:v>0.43161213364316797</c:v>
                </c:pt>
                <c:pt idx="11">
                  <c:v>0.61889010890574303</c:v>
                </c:pt>
                <c:pt idx="12">
                  <c:v>0.75665796298652166</c:v>
                </c:pt>
                <c:pt idx="13">
                  <c:v>0.82094042038479542</c:v>
                </c:pt>
                <c:pt idx="14">
                  <c:v>0.48940718409064865</c:v>
                </c:pt>
                <c:pt idx="15">
                  <c:v>0.61893670783895005</c:v>
                </c:pt>
                <c:pt idx="16">
                  <c:v>0.74206084047130072</c:v>
                </c:pt>
                <c:pt idx="17">
                  <c:v>0.82508158779504437</c:v>
                </c:pt>
                <c:pt idx="18">
                  <c:v>0.45522511020819467</c:v>
                </c:pt>
                <c:pt idx="19">
                  <c:v>0.58699994284542056</c:v>
                </c:pt>
                <c:pt idx="20">
                  <c:v>0.73536979509805678</c:v>
                </c:pt>
                <c:pt idx="21">
                  <c:v>0.81083847192254987</c:v>
                </c:pt>
                <c:pt idx="22">
                  <c:v>0.48716143500357956</c:v>
                </c:pt>
                <c:pt idx="23">
                  <c:v>0.63230958740770205</c:v>
                </c:pt>
                <c:pt idx="24">
                  <c:v>0.78578573011394792</c:v>
                </c:pt>
                <c:pt idx="25">
                  <c:v>0.92637239794724391</c:v>
                </c:pt>
                <c:pt idx="26">
                  <c:v>0.55087120313884841</c:v>
                </c:pt>
                <c:pt idx="27">
                  <c:v>0.62898375618278179</c:v>
                </c:pt>
                <c:pt idx="28">
                  <c:v>0.80899024970334832</c:v>
                </c:pt>
                <c:pt idx="29">
                  <c:v>0.8923980972683373</c:v>
                </c:pt>
                <c:pt idx="30">
                  <c:v>0.47669085736288341</c:v>
                </c:pt>
                <c:pt idx="31">
                  <c:v>0.66154783750883339</c:v>
                </c:pt>
                <c:pt idx="32">
                  <c:v>0.81585479972111186</c:v>
                </c:pt>
                <c:pt idx="33">
                  <c:v>0.877645519340713</c:v>
                </c:pt>
                <c:pt idx="34">
                  <c:v>0.50242692303755088</c:v>
                </c:pt>
                <c:pt idx="35">
                  <c:v>0.65094546087571903</c:v>
                </c:pt>
                <c:pt idx="36">
                  <c:v>0.87049687487704963</c:v>
                </c:pt>
                <c:pt idx="37">
                  <c:v>0.81341433802031315</c:v>
                </c:pt>
                <c:pt idx="38">
                  <c:v>0.49282507082013954</c:v>
                </c:pt>
                <c:pt idx="39">
                  <c:v>0.64570936601431383</c:v>
                </c:pt>
                <c:pt idx="40">
                  <c:v>0.89029676675892855</c:v>
                </c:pt>
                <c:pt idx="41">
                  <c:v>0.84682370265840368</c:v>
                </c:pt>
                <c:pt idx="42">
                  <c:v>0.55067690663859847</c:v>
                </c:pt>
                <c:pt idx="43">
                  <c:v>0.70450962606818479</c:v>
                </c:pt>
                <c:pt idx="44">
                  <c:v>0.82304148996009019</c:v>
                </c:pt>
                <c:pt idx="45">
                  <c:v>0.77826483307543526</c:v>
                </c:pt>
                <c:pt idx="46">
                  <c:v>0.50798298291400923</c:v>
                </c:pt>
                <c:pt idx="47">
                  <c:v>0.71208100032134825</c:v>
                </c:pt>
                <c:pt idx="48">
                  <c:v>0.83830432974579661</c:v>
                </c:pt>
                <c:pt idx="49">
                  <c:v>0.80151953927680142</c:v>
                </c:pt>
                <c:pt idx="50">
                  <c:v>0.53118289362320437</c:v>
                </c:pt>
                <c:pt idx="51">
                  <c:v>0.70710915615784009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addHW!$K$7</c:f>
              <c:strCache>
                <c:ptCount val="1"/>
                <c:pt idx="0">
                  <c:v>De-seasonalized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addHW!$A$8:$A$55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addHW!$K$8:$K$55</c:f>
              <c:numCache>
                <c:formatCode>0.000</c:formatCode>
                <c:ptCount val="48"/>
                <c:pt idx="0">
                  <c:v>0.53675000000000006</c:v>
                </c:pt>
                <c:pt idx="1">
                  <c:v>0.53675000000000006</c:v>
                </c:pt>
                <c:pt idx="2">
                  <c:v>0.53675000000000006</c:v>
                </c:pt>
                <c:pt idx="3">
                  <c:v>0.53675000000000006</c:v>
                </c:pt>
                <c:pt idx="4">
                  <c:v>0.54787441768887224</c:v>
                </c:pt>
                <c:pt idx="5">
                  <c:v>0.55967518618298651</c:v>
                </c:pt>
                <c:pt idx="6">
                  <c:v>0.61134054733461585</c:v>
                </c:pt>
                <c:pt idx="7">
                  <c:v>0.56128703670648605</c:v>
                </c:pt>
                <c:pt idx="8">
                  <c:v>0.5659098698688475</c:v>
                </c:pt>
                <c:pt idx="9">
                  <c:v>0.56907147048648143</c:v>
                </c:pt>
                <c:pt idx="10">
                  <c:v>0.67607209264665047</c:v>
                </c:pt>
                <c:pt idx="11">
                  <c:v>0.63245468457456955</c:v>
                </c:pt>
                <c:pt idx="12">
                  <c:v>0.61770600823899746</c:v>
                </c:pt>
                <c:pt idx="13">
                  <c:v>0.64486550297249023</c:v>
                </c:pt>
                <c:pt idx="14">
                  <c:v>0.70148396459967011</c:v>
                </c:pt>
                <c:pt idx="15">
                  <c:v>0.63442629177583265</c:v>
                </c:pt>
                <c:pt idx="16">
                  <c:v>0.62349321771017951</c:v>
                </c:pt>
                <c:pt idx="17">
                  <c:v>0.67041475724706101</c:v>
                </c:pt>
                <c:pt idx="18">
                  <c:v>0.61314893933105807</c:v>
                </c:pt>
                <c:pt idx="19">
                  <c:v>0.58842901239650791</c:v>
                </c:pt>
                <c:pt idx="20">
                  <c:v>0.61905917011825551</c:v>
                </c:pt>
                <c:pt idx="21">
                  <c:v>0.59647886265404448</c:v>
                </c:pt>
                <c:pt idx="22">
                  <c:v>0.62510663569155145</c:v>
                </c:pt>
                <c:pt idx="23">
                  <c:v>0.61842899762935599</c:v>
                </c:pt>
                <c:pt idx="24">
                  <c:v>0.61370494779875795</c:v>
                </c:pt>
                <c:pt idx="25">
                  <c:v>0.73609758364469968</c:v>
                </c:pt>
                <c:pt idx="26">
                  <c:v>0.72376089766919927</c:v>
                </c:pt>
                <c:pt idx="27">
                  <c:v>0.69243247238582628</c:v>
                </c:pt>
                <c:pt idx="28">
                  <c:v>0.75964492793772254</c:v>
                </c:pt>
                <c:pt idx="29">
                  <c:v>0.64966264153271291</c:v>
                </c:pt>
                <c:pt idx="30">
                  <c:v>0.54897623572620435</c:v>
                </c:pt>
                <c:pt idx="31">
                  <c:v>0.70234222465051788</c:v>
                </c:pt>
                <c:pt idx="32">
                  <c:v>0.70269031241251345</c:v>
                </c:pt>
                <c:pt idx="33">
                  <c:v>0.5938945749593596</c:v>
                </c:pt>
                <c:pt idx="34">
                  <c:v>0.70136054401632397</c:v>
                </c:pt>
                <c:pt idx="35">
                  <c:v>0.6251774947737434</c:v>
                </c:pt>
                <c:pt idx="36">
                  <c:v>0.77876301912720325</c:v>
                </c:pt>
                <c:pt idx="37">
                  <c:v>0.59209950628724028</c:v>
                </c:pt>
                <c:pt idx="38">
                  <c:v>0.68546131226482943</c:v>
                </c:pt>
                <c:pt idx="39">
                  <c:v>0.66445526415309752</c:v>
                </c:pt>
                <c:pt idx="40">
                  <c:v>0.60459465870180851</c:v>
                </c:pt>
                <c:pt idx="41">
                  <c:v>0.6217998180111467</c:v>
                </c:pt>
                <c:pt idx="42">
                  <c:v>0.72551192279569765</c:v>
                </c:pt>
                <c:pt idx="43">
                  <c:v>0.85423690098091976</c:v>
                </c:pt>
                <c:pt idx="44">
                  <c:v>0.65675738575383402</c:v>
                </c:pt>
                <c:pt idx="45">
                  <c:v>0.60553404263848898</c:v>
                </c:pt>
                <c:pt idx="46">
                  <c:v>0.59681589279991509</c:v>
                </c:pt>
                <c:pt idx="47">
                  <c:v>0.66971787539257599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808400"/>
        <c:axId val="-1885417984"/>
      </c:scatterChart>
      <c:valAx>
        <c:axId val="-1517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417984"/>
        <c:crosses val="autoZero"/>
        <c:crossBetween val="midCat"/>
        <c:majorUnit val="4"/>
      </c:valAx>
      <c:valAx>
        <c:axId val="-1885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CPQQ311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Plots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addHW!$A$12:$A$55</c:f>
              <c:numCache>
                <c:formatCode>General</c:formatCode>
                <c:ptCount val="4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</c:numCache>
            </c:numRef>
          </c:cat>
          <c:val>
            <c:numRef>
              <c:f>addHW!$I$12:$I$55</c:f>
              <c:numCache>
                <c:formatCode>0.000</c:formatCode>
                <c:ptCount val="44"/>
                <c:pt idx="0">
                  <c:v>1.5000000000000013E-2</c:v>
                </c:pt>
                <c:pt idx="1">
                  <c:v>2.7382261228331317E-2</c:v>
                </c:pt>
                <c:pt idx="2">
                  <c:v>9.060362077010703E-2</c:v>
                </c:pt>
                <c:pt idx="3">
                  <c:v>1.7918467072085553E-3</c:v>
                </c:pt>
                <c:pt idx="4">
                  <c:v>7.6035586228576646E-3</c:v>
                </c:pt>
                <c:pt idx="5">
                  <c:v>1.0077385102991387E-2</c:v>
                </c:pt>
                <c:pt idx="6">
                  <c:v>0.15198408214121156</c:v>
                </c:pt>
                <c:pt idx="7">
                  <c:v>5.7406929879912916E-2</c:v>
                </c:pt>
                <c:pt idx="8">
                  <c:v>2.4011339968333378E-2</c:v>
                </c:pt>
                <c:pt idx="9">
                  <c:v>5.498257954631236E-2</c:v>
                </c:pt>
                <c:pt idx="10">
                  <c:v>0.11838786635683207</c:v>
                </c:pt>
                <c:pt idx="11">
                  <c:v>1.0989109425696419E-4</c:v>
                </c:pt>
                <c:pt idx="12">
                  <c:v>-1.4657962986521667E-2</c:v>
                </c:pt>
                <c:pt idx="13">
                  <c:v>5.2059579615204576E-2</c:v>
                </c:pt>
                <c:pt idx="14">
                  <c:v>-3.7407184090648637E-2</c:v>
                </c:pt>
                <c:pt idx="15">
                  <c:v>-6.193670783895E-2</c:v>
                </c:pt>
                <c:pt idx="16">
                  <c:v>-6.0608404713007324E-3</c:v>
                </c:pt>
                <c:pt idx="17">
                  <c:v>-3.5081587795044333E-2</c:v>
                </c:pt>
                <c:pt idx="18">
                  <c:v>1.1774889791805354E-2</c:v>
                </c:pt>
                <c:pt idx="19">
                  <c:v>5.7154579402585171E-8</c:v>
                </c:pt>
                <c:pt idx="20">
                  <c:v>-6.3697950980567963E-3</c:v>
                </c:pt>
                <c:pt idx="21">
                  <c:v>0.1601615280774501</c:v>
                </c:pt>
                <c:pt idx="22">
                  <c:v>0.10583856499642041</c:v>
                </c:pt>
                <c:pt idx="23">
                  <c:v>3.8690412592297996E-2</c:v>
                </c:pt>
                <c:pt idx="24">
                  <c:v>0.12021426988605211</c:v>
                </c:pt>
                <c:pt idx="25">
                  <c:v>-5.6372397947243913E-2</c:v>
                </c:pt>
                <c:pt idx="26">
                  <c:v>-0.17887120313884841</c:v>
                </c:pt>
                <c:pt idx="27">
                  <c:v>7.001624381721816E-2</c:v>
                </c:pt>
                <c:pt idx="28">
                  <c:v>5.4009750296651671E-2</c:v>
                </c:pt>
                <c:pt idx="29">
                  <c:v>-0.10539809726833727</c:v>
                </c:pt>
                <c:pt idx="30">
                  <c:v>6.4309142637116623E-2</c:v>
                </c:pt>
                <c:pt idx="31">
                  <c:v>-5.3547837508833407E-2</c:v>
                </c:pt>
                <c:pt idx="32">
                  <c:v>0.16614520027888813</c:v>
                </c:pt>
                <c:pt idx="33">
                  <c:v>-0.124645519340713</c:v>
                </c:pt>
                <c:pt idx="34">
                  <c:v>3.0573076962449153E-2</c:v>
                </c:pt>
                <c:pt idx="35">
                  <c:v>-4.9454608757190099E-3</c:v>
                </c:pt>
                <c:pt idx="36">
                  <c:v>-8.4496874877049599E-2</c:v>
                </c:pt>
                <c:pt idx="37">
                  <c:v>-4.1414338020313135E-2</c:v>
                </c:pt>
                <c:pt idx="38">
                  <c:v>0.10817492917986044</c:v>
                </c:pt>
                <c:pt idx="39">
                  <c:v>0.25629063398568619</c:v>
                </c:pt>
                <c:pt idx="40">
                  <c:v>-7.0296766758928597E-2</c:v>
                </c:pt>
                <c:pt idx="41">
                  <c:v>-0.1228237026584037</c:v>
                </c:pt>
                <c:pt idx="42">
                  <c:v>-0.10567690663859847</c:v>
                </c:pt>
                <c:pt idx="43">
                  <c:v>1.7490373931815184E-2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7804592"/>
        <c:axId val="-1517815472"/>
      </c:lineChart>
      <c:catAx>
        <c:axId val="-151780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15472"/>
        <c:crosses val="autoZero"/>
        <c:auto val="1"/>
        <c:lblAlgn val="ctr"/>
        <c:lblOffset val="100"/>
        <c:noMultiLvlLbl val="0"/>
      </c:catAx>
      <c:valAx>
        <c:axId val="-151781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multHW!$C$9:$C$50</c:f>
              <c:numCache>
                <c:formatCode>General</c:formatCode>
                <c:ptCount val="42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1982</c:v>
                </c:pt>
                <c:pt idx="8">
                  <c:v>1983</c:v>
                </c:pt>
                <c:pt idx="9">
                  <c:v>1983</c:v>
                </c:pt>
                <c:pt idx="10">
                  <c:v>1983</c:v>
                </c:pt>
                <c:pt idx="11">
                  <c:v>1983</c:v>
                </c:pt>
                <c:pt idx="12">
                  <c:v>1984</c:v>
                </c:pt>
                <c:pt idx="13">
                  <c:v>1984</c:v>
                </c:pt>
                <c:pt idx="14">
                  <c:v>1984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1985</c:v>
                </c:pt>
                <c:pt idx="20">
                  <c:v>1986</c:v>
                </c:pt>
                <c:pt idx="21">
                  <c:v>1986</c:v>
                </c:pt>
                <c:pt idx="22">
                  <c:v>1986</c:v>
                </c:pt>
                <c:pt idx="23">
                  <c:v>1986</c:v>
                </c:pt>
                <c:pt idx="24">
                  <c:v>1987</c:v>
                </c:pt>
                <c:pt idx="25">
                  <c:v>1987</c:v>
                </c:pt>
                <c:pt idx="26">
                  <c:v>1987</c:v>
                </c:pt>
                <c:pt idx="27">
                  <c:v>1987</c:v>
                </c:pt>
                <c:pt idx="28">
                  <c:v>1988</c:v>
                </c:pt>
                <c:pt idx="29">
                  <c:v>1988</c:v>
                </c:pt>
                <c:pt idx="30">
                  <c:v>1988</c:v>
                </c:pt>
                <c:pt idx="31">
                  <c:v>1988</c:v>
                </c:pt>
                <c:pt idx="32">
                  <c:v>1989</c:v>
                </c:pt>
                <c:pt idx="33">
                  <c:v>1989</c:v>
                </c:pt>
                <c:pt idx="34">
                  <c:v>1989</c:v>
                </c:pt>
                <c:pt idx="35">
                  <c:v>1989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1991</c:v>
                </c:pt>
                <c:pt idx="41">
                  <c:v>1991</c:v>
                </c:pt>
              </c:numCache>
            </c:numRef>
          </c:cat>
          <c:val>
            <c:numRef>
              <c:f>multHW!#REF!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multHW!#REF!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6576816"/>
        <c:axId val="-1766576272"/>
      </c:lineChart>
      <c:catAx>
        <c:axId val="-1766576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6657627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-1766576272"/>
        <c:scaling>
          <c:orientation val="minMax"/>
          <c:min val="0.9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66576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multHW!$D$8</c:f>
              <c:strCache>
                <c:ptCount val="1"/>
                <c:pt idx="0">
                  <c:v>FIBQ001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multHW!$A$9:$A$55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multHW!$D$9:$D$55</c:f>
              <c:numCache>
                <c:formatCode>General</c:formatCode>
                <c:ptCount val="47"/>
                <c:pt idx="0">
                  <c:v>870.57</c:v>
                </c:pt>
                <c:pt idx="1">
                  <c:v>936.15</c:v>
                </c:pt>
                <c:pt idx="2">
                  <c:v>969.91</c:v>
                </c:pt>
                <c:pt idx="3">
                  <c:v>1196.08</c:v>
                </c:pt>
                <c:pt idx="4">
                  <c:v>1043.73</c:v>
                </c:pt>
                <c:pt idx="5">
                  <c:v>1175.6500000000001</c:v>
                </c:pt>
                <c:pt idx="6">
                  <c:v>1183.71</c:v>
                </c:pt>
                <c:pt idx="7">
                  <c:v>1505.07</c:v>
                </c:pt>
                <c:pt idx="8">
                  <c:v>1219.6600000000001</c:v>
                </c:pt>
                <c:pt idx="9">
                  <c:v>1405.42</c:v>
                </c:pt>
                <c:pt idx="10">
                  <c:v>1440.17</c:v>
                </c:pt>
                <c:pt idx="11">
                  <c:v>1645.77</c:v>
                </c:pt>
                <c:pt idx="12">
                  <c:v>1290.45</c:v>
                </c:pt>
                <c:pt idx="13">
                  <c:v>1515.67</c:v>
                </c:pt>
                <c:pt idx="14">
                  <c:v>1457.27</c:v>
                </c:pt>
                <c:pt idx="15">
                  <c:v>1688.88</c:v>
                </c:pt>
                <c:pt idx="16">
                  <c:v>1325.02</c:v>
                </c:pt>
                <c:pt idx="17">
                  <c:v>1635.04</c:v>
                </c:pt>
                <c:pt idx="18">
                  <c:v>1561.79</c:v>
                </c:pt>
                <c:pt idx="19">
                  <c:v>1809.01</c:v>
                </c:pt>
                <c:pt idx="20">
                  <c:v>1415.52</c:v>
                </c:pt>
                <c:pt idx="21">
                  <c:v>1735.82</c:v>
                </c:pt>
                <c:pt idx="22">
                  <c:v>1590.69</c:v>
                </c:pt>
                <c:pt idx="23">
                  <c:v>1967.25</c:v>
                </c:pt>
                <c:pt idx="24">
                  <c:v>1476.3</c:v>
                </c:pt>
                <c:pt idx="25">
                  <c:v>1893.7</c:v>
                </c:pt>
                <c:pt idx="26">
                  <c:v>1701.5</c:v>
                </c:pt>
                <c:pt idx="27">
                  <c:v>2079.98</c:v>
                </c:pt>
                <c:pt idx="28">
                  <c:v>1628.35</c:v>
                </c:pt>
                <c:pt idx="29">
                  <c:v>1812.1</c:v>
                </c:pt>
                <c:pt idx="30">
                  <c:v>1846</c:v>
                </c:pt>
                <c:pt idx="31">
                  <c:v>2403.1999999999998</c:v>
                </c:pt>
                <c:pt idx="32">
                  <c:v>1807.2</c:v>
                </c:pt>
                <c:pt idx="33">
                  <c:v>1811.7</c:v>
                </c:pt>
                <c:pt idx="34">
                  <c:v>2008</c:v>
                </c:pt>
                <c:pt idx="35">
                  <c:v>2128.8000000000002</c:v>
                </c:pt>
                <c:pt idx="36">
                  <c:v>1871.61</c:v>
                </c:pt>
                <c:pt idx="37">
                  <c:v>2003.57</c:v>
                </c:pt>
                <c:pt idx="38">
                  <c:v>2100.87</c:v>
                </c:pt>
                <c:pt idx="39">
                  <c:v>2293.33</c:v>
                </c:pt>
                <c:pt idx="40">
                  <c:v>1886.3</c:v>
                </c:pt>
                <c:pt idx="41">
                  <c:v>2073.6999999999998</c:v>
                </c:pt>
                <c:pt idx="42" formatCode="0">
                  <c:v>2295.1</c:v>
                </c:pt>
                <c:pt idx="43" formatCode="0">
                  <c:v>2520.4699999999998</c:v>
                </c:pt>
                <c:pt idx="44" formatCode="0">
                  <c:v>2055.1</c:v>
                </c:pt>
                <c:pt idx="45" formatCode="0">
                  <c:v>2299.4</c:v>
                </c:pt>
                <c:pt idx="46" formatCode="0.0">
                  <c:v>2472.5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multHW!$E$8</c:f>
              <c:strCache>
                <c:ptCount val="1"/>
                <c:pt idx="0">
                  <c:v>PredY(t)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multHW!$A$13:$A$64</c:f>
              <c:numCache>
                <c:formatCode>General</c:formatCode>
                <c:ptCount val="5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</c:numCache>
            </c:numRef>
          </c:xVal>
          <c:yVal>
            <c:numRef>
              <c:f>multHW!$E$13:$E$64</c:f>
              <c:numCache>
                <c:formatCode>0</c:formatCode>
                <c:ptCount val="52"/>
                <c:pt idx="0">
                  <c:v>870.57</c:v>
                </c:pt>
                <c:pt idx="1">
                  <c:v>1002.412113536738</c:v>
                </c:pt>
                <c:pt idx="2">
                  <c:v>1109.0753459154514</c:v>
                </c:pt>
                <c:pt idx="3">
                  <c:v>1416.2618374797275</c:v>
                </c:pt>
                <c:pt idx="4">
                  <c:v>1159.0061320175359</c:v>
                </c:pt>
                <c:pt idx="5">
                  <c:v>1275.6344904267889</c:v>
                </c:pt>
                <c:pt idx="6">
                  <c:v>1333.0435501549925</c:v>
                </c:pt>
                <c:pt idx="7">
                  <c:v>1718.4326575000512</c:v>
                </c:pt>
                <c:pt idx="8">
                  <c:v>1359.2368505776726</c:v>
                </c:pt>
                <c:pt idx="9">
                  <c:v>1479.2705043750298</c:v>
                </c:pt>
                <c:pt idx="10">
                  <c:v>1493.6573063316441</c:v>
                </c:pt>
                <c:pt idx="11">
                  <c:v>1755.5309855704213</c:v>
                </c:pt>
                <c:pt idx="12">
                  <c:v>1379.7395164862714</c:v>
                </c:pt>
                <c:pt idx="13">
                  <c:v>1555.2556165201429</c:v>
                </c:pt>
                <c:pt idx="14">
                  <c:v>1544.7943956836646</c:v>
                </c:pt>
                <c:pt idx="15">
                  <c:v>1822.086620156239</c:v>
                </c:pt>
                <c:pt idx="16">
                  <c:v>1444.5581599435725</c:v>
                </c:pt>
                <c:pt idx="17">
                  <c:v>1708.1643232289728</c:v>
                </c:pt>
                <c:pt idx="18">
                  <c:v>1646.7190447332202</c:v>
                </c:pt>
                <c:pt idx="19">
                  <c:v>1894.3039621327914</c:v>
                </c:pt>
                <c:pt idx="20">
                  <c:v>1513.5941981040544</c:v>
                </c:pt>
                <c:pt idx="21">
                  <c:v>1815.5221491887885</c:v>
                </c:pt>
                <c:pt idx="22">
                  <c:v>1724.5799322963071</c:v>
                </c:pt>
                <c:pt idx="23">
                  <c:v>2065.5390204236719</c:v>
                </c:pt>
                <c:pt idx="24">
                  <c:v>1587.023859126914</c:v>
                </c:pt>
                <c:pt idx="25">
                  <c:v>1997.3316536827358</c:v>
                </c:pt>
                <c:pt idx="26">
                  <c:v>1764.6805056296321</c:v>
                </c:pt>
                <c:pt idx="27">
                  <c:v>2171.8615628214984</c:v>
                </c:pt>
                <c:pt idx="28">
                  <c:v>1739.8220711407753</c:v>
                </c:pt>
                <c:pt idx="29">
                  <c:v>2081.9895296134864</c:v>
                </c:pt>
                <c:pt idx="30">
                  <c:v>1941.2375370149039</c:v>
                </c:pt>
                <c:pt idx="31">
                  <c:v>2443.0352521356599</c:v>
                </c:pt>
                <c:pt idx="32">
                  <c:v>1751.1088101900023</c:v>
                </c:pt>
                <c:pt idx="33">
                  <c:v>1939.5995723656563</c:v>
                </c:pt>
                <c:pt idx="34">
                  <c:v>2064.1471190338698</c:v>
                </c:pt>
                <c:pt idx="35">
                  <c:v>2386.0372349153517</c:v>
                </c:pt>
                <c:pt idx="36">
                  <c:v>1938.6561682385634</c:v>
                </c:pt>
                <c:pt idx="37">
                  <c:v>2048.4833090718998</c:v>
                </c:pt>
                <c:pt idx="38">
                  <c:v>2147.6395296377796</c:v>
                </c:pt>
                <c:pt idx="39">
                  <c:v>2457.4873759868628</c:v>
                </c:pt>
                <c:pt idx="40">
                  <c:v>2054.053381625602</c:v>
                </c:pt>
                <c:pt idx="41">
                  <c:v>2235.9572024282083</c:v>
                </c:pt>
                <c:pt idx="42">
                  <c:v>2422.7047892566143</c:v>
                </c:pt>
                <c:pt idx="43">
                  <c:v>2683.9351381084593</c:v>
                </c:pt>
                <c:pt idx="44">
                  <c:v>2201.647379649582</c:v>
                </c:pt>
                <c:pt idx="45">
                  <c:v>2428.3204484815956</c:v>
                </c:pt>
                <c:pt idx="46">
                  <c:v>2597.9885771820404</c:v>
                </c:pt>
                <c:pt idx="47">
                  <c:v>2529.9468427309025</c:v>
                </c:pt>
                <c:pt idx="48">
                  <c:v>2834.4390048161449</c:v>
                </c:pt>
                <c:pt idx="49">
                  <c:v>2349.5805331524125</c:v>
                </c:pt>
                <c:pt idx="50">
                  <c:v>2557.0013576386505</c:v>
                </c:pt>
                <c:pt idx="51">
                  <c:v>2742.9616251018492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multHW!$J$8</c:f>
              <c:strCache>
                <c:ptCount val="1"/>
                <c:pt idx="0">
                  <c:v>de-seasonalized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multHW!$A$13:$A$55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</c:numCache>
            </c:numRef>
          </c:xVal>
          <c:yVal>
            <c:numRef>
              <c:f>multHW!$J$13:$J$55</c:f>
              <c:numCache>
                <c:formatCode>0.000</c:formatCode>
                <c:ptCount val="43"/>
                <c:pt idx="0">
                  <c:v>1089.0229304558779</c:v>
                </c:pt>
                <c:pt idx="1">
                  <c:v>1152.0173099276324</c:v>
                </c:pt>
                <c:pt idx="2">
                  <c:v>1168.2181934424905</c:v>
                </c:pt>
                <c:pt idx="3">
                  <c:v>1206.8600764838634</c:v>
                </c:pt>
                <c:pt idx="4">
                  <c:v>1243.2992073401763</c:v>
                </c:pt>
                <c:pt idx="5">
                  <c:v>1317.7466637663906</c:v>
                </c:pt>
                <c:pt idx="6">
                  <c:v>1372.122445162337</c:v>
                </c:pt>
                <c:pt idx="7">
                  <c:v>1346.0933170453777</c:v>
                </c:pt>
                <c:pt idx="8">
                  <c:v>1347.182379650101</c:v>
                </c:pt>
                <c:pt idx="9">
                  <c:v>1405.414648860085</c:v>
                </c:pt>
                <c:pt idx="10">
                  <c:v>1404.1953135358781</c:v>
                </c:pt>
                <c:pt idx="11">
                  <c:v>1406.089664241885</c:v>
                </c:pt>
                <c:pt idx="12">
                  <c:v>1409.1825658360394</c:v>
                </c:pt>
                <c:pt idx="13">
                  <c:v>1481.8707398081447</c:v>
                </c:pt>
                <c:pt idx="14">
                  <c:v>1497.3948453244564</c:v>
                </c:pt>
                <c:pt idx="15">
                  <c:v>1511.0799466019503</c:v>
                </c:pt>
                <c:pt idx="16">
                  <c:v>1519.5024342825527</c:v>
                </c:pt>
                <c:pt idx="17">
                  <c:v>1561.6967963831084</c:v>
                </c:pt>
                <c:pt idx="18">
                  <c:v>1549.5010650577647</c:v>
                </c:pt>
                <c:pt idx="19">
                  <c:v>1615.1394351370147</c:v>
                </c:pt>
                <c:pt idx="20">
                  <c:v>1602.96941949661</c:v>
                </c:pt>
                <c:pt idx="21">
                  <c:v>1671.2500467658954</c:v>
                </c:pt>
                <c:pt idx="22">
                  <c:v>1667.7013973324727</c:v>
                </c:pt>
                <c:pt idx="23">
                  <c:v>1702.2572780398366</c:v>
                </c:pt>
                <c:pt idx="24">
                  <c:v>1747.4115077369786</c:v>
                </c:pt>
                <c:pt idx="25">
                  <c:v>1672.4064919628977</c:v>
                </c:pt>
                <c:pt idx="26">
                  <c:v>1772.4912962871952</c:v>
                </c:pt>
                <c:pt idx="27">
                  <c:v>1878.2413950050186</c:v>
                </c:pt>
                <c:pt idx="28">
                  <c:v>1905.9694529255414</c:v>
                </c:pt>
                <c:pt idx="29">
                  <c:v>1782.5720416241497</c:v>
                </c:pt>
                <c:pt idx="30">
                  <c:v>1898.482355239649</c:v>
                </c:pt>
                <c:pt idx="31">
                  <c:v>1772.6428858438626</c:v>
                </c:pt>
                <c:pt idx="32">
                  <c:v>1914.8917069190127</c:v>
                </c:pt>
                <c:pt idx="33">
                  <c:v>1942.3435207491214</c:v>
                </c:pt>
                <c:pt idx="34">
                  <c:v>1970.3339180947683</c:v>
                </c:pt>
                <c:pt idx="35">
                  <c:v>1944.6673849530005</c:v>
                </c:pt>
                <c:pt idx="36">
                  <c:v>1954.2900995684356</c:v>
                </c:pt>
                <c:pt idx="37">
                  <c:v>1999.1111039143705</c:v>
                </c:pt>
                <c:pt idx="38">
                  <c:v>2088.2840670587357</c:v>
                </c:pt>
                <c:pt idx="39">
                  <c:v>2112.6939249907714</c:v>
                </c:pt>
                <c:pt idx="40">
                  <c:v>2128.6779844061289</c:v>
                </c:pt>
                <c:pt idx="41">
                  <c:v>2188.5273996642463</c:v>
                </c:pt>
                <c:pt idx="42">
                  <c:v>2228.8676356493061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264224"/>
        <c:axId val="-1418276192"/>
      </c:scatterChart>
      <c:valAx>
        <c:axId val="-14182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276192"/>
        <c:crosses val="autoZero"/>
        <c:crossBetween val="midCat"/>
      </c:valAx>
      <c:valAx>
        <c:axId val="-14182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2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addHW!#REF!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addHW!#REF!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addHW!#REF!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8268032"/>
        <c:axId val="-1517807856"/>
      </c:lineChart>
      <c:catAx>
        <c:axId val="-1418268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51780785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-15178078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418268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Estimates based on 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 addHW '!$D$7</c:f>
              <c:strCache>
                <c:ptCount val="1"/>
                <c:pt idx="0">
                  <c:v>CPAQ311 X(t)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 addHW '!$A$8:$A$55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'M addHW '!$D$8:$D$55</c:f>
              <c:numCache>
                <c:formatCode>General</c:formatCode>
                <c:ptCount val="48"/>
                <c:pt idx="0">
                  <c:v>0.64700000000000002</c:v>
                </c:pt>
                <c:pt idx="1">
                  <c:v>0.70199999999999996</c:v>
                </c:pt>
                <c:pt idx="2">
                  <c:v>0.29199999999999998</c:v>
                </c:pt>
                <c:pt idx="3">
                  <c:v>0.50600000000000001</c:v>
                </c:pt>
                <c:pt idx="4" formatCode="0.000">
                  <c:v>0.66200000000000003</c:v>
                </c:pt>
                <c:pt idx="5" formatCode="0.000">
                  <c:v>0.73199999999999998</c:v>
                </c:pt>
                <c:pt idx="6" formatCode="0.000">
                  <c:v>0.39</c:v>
                </c:pt>
                <c:pt idx="7" formatCode="0.000">
                  <c:v>0.53100000000000003</c:v>
                </c:pt>
                <c:pt idx="8" formatCode="0.000">
                  <c:v>0.68200000000000005</c:v>
                </c:pt>
                <c:pt idx="9" formatCode="0.000">
                  <c:v>0.74399999999999999</c:v>
                </c:pt>
                <c:pt idx="10" formatCode="0.000">
                  <c:v>0.49399999999999999</c:v>
                </c:pt>
                <c:pt idx="11" formatCode="0.000">
                  <c:v>0.61699999999999999</c:v>
                </c:pt>
                <c:pt idx="12" formatCode="0.000">
                  <c:v>0.74</c:v>
                </c:pt>
                <c:pt idx="13" formatCode="0.000">
                  <c:v>0.83399999999999996</c:v>
                </c:pt>
                <c:pt idx="14" formatCode="0.000">
                  <c:v>0.55000000000000004</c:v>
                </c:pt>
                <c:pt idx="15" formatCode="0.000">
                  <c:v>0.61899999999999999</c:v>
                </c:pt>
                <c:pt idx="16" formatCode="0.000">
                  <c:v>0.74199999999999999</c:v>
                </c:pt>
                <c:pt idx="17" formatCode="0.000">
                  <c:v>0.873</c:v>
                </c:pt>
                <c:pt idx="18" formatCode="0.000">
                  <c:v>0.45200000000000001</c:v>
                </c:pt>
                <c:pt idx="19" formatCode="0.000">
                  <c:v>0.55700000000000005</c:v>
                </c:pt>
                <c:pt idx="20" formatCode="0.000">
                  <c:v>0.73599999999999999</c:v>
                </c:pt>
                <c:pt idx="21" formatCode="0.000">
                  <c:v>0.79</c:v>
                </c:pt>
                <c:pt idx="22" formatCode="0.000">
                  <c:v>0.46700000000000003</c:v>
                </c:pt>
                <c:pt idx="23" formatCode="0.000">
                  <c:v>0.58699999999999997</c:v>
                </c:pt>
                <c:pt idx="24" formatCode="0.000">
                  <c:v>0.72899999999999998</c:v>
                </c:pt>
                <c:pt idx="25" formatCode="0.000">
                  <c:v>0.97099999999999997</c:v>
                </c:pt>
                <c:pt idx="26" formatCode="0.000">
                  <c:v>0.59299999999999997</c:v>
                </c:pt>
                <c:pt idx="27" formatCode="0.000">
                  <c:v>0.67100000000000004</c:v>
                </c:pt>
                <c:pt idx="28" formatCode="0.000">
                  <c:v>0.90600000000000003</c:v>
                </c:pt>
                <c:pt idx="29" formatCode="0.000">
                  <c:v>0.87</c:v>
                </c:pt>
                <c:pt idx="30" formatCode="0.000">
                  <c:v>0.372</c:v>
                </c:pt>
                <c:pt idx="31" formatCode="0.000">
                  <c:v>0.69899999999999995</c:v>
                </c:pt>
                <c:pt idx="32" formatCode="0.000">
                  <c:v>0.86299999999999999</c:v>
                </c:pt>
                <c:pt idx="33" formatCode="0.000">
                  <c:v>0.78700000000000003</c:v>
                </c:pt>
                <c:pt idx="34" formatCode="0.000">
                  <c:v>0.54100000000000004</c:v>
                </c:pt>
                <c:pt idx="35" formatCode="0.000">
                  <c:v>0.60799999999999998</c:v>
                </c:pt>
                <c:pt idx="36" formatCode="0.000">
                  <c:v>0.98199999999999998</c:v>
                </c:pt>
                <c:pt idx="37" formatCode="0.000">
                  <c:v>0.753</c:v>
                </c:pt>
                <c:pt idx="38" formatCode="0.000">
                  <c:v>0.53300000000000003</c:v>
                </c:pt>
                <c:pt idx="39" formatCode="0.000">
                  <c:v>0.64600000000000002</c:v>
                </c:pt>
                <c:pt idx="40" formatCode="0.000">
                  <c:v>0.78600000000000003</c:v>
                </c:pt>
                <c:pt idx="41" formatCode="0.000">
                  <c:v>0.77200000000000002</c:v>
                </c:pt>
                <c:pt idx="42" formatCode="0.000">
                  <c:v>0.60099999999999998</c:v>
                </c:pt>
                <c:pt idx="43" formatCode="0.000">
                  <c:v>0.90200000000000002</c:v>
                </c:pt>
                <c:pt idx="44" formatCode="0.000">
                  <c:v>0.82</c:v>
                </c:pt>
                <c:pt idx="45" formatCode="0.000">
                  <c:v>0.72399999999999998</c:v>
                </c:pt>
                <c:pt idx="46" formatCode="0.000">
                  <c:v>0.44500000000000001</c:v>
                </c:pt>
                <c:pt idx="47" formatCode="0.000">
                  <c:v>0.72199999999999998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 addHW '!$E$7</c:f>
              <c:strCache>
                <c:ptCount val="1"/>
                <c:pt idx="0">
                  <c:v>Predicted X(t) based on data up to    t-1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 addHW '!$A$12:$A$63</c:f>
              <c:numCache>
                <c:formatCode>General</c:formatCode>
                <c:ptCount val="5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</c:numCache>
            </c:numRef>
          </c:xVal>
          <c:yVal>
            <c:numRef>
              <c:f>'M addHW '!$E$12:$E$63</c:f>
              <c:numCache>
                <c:formatCode>0.000</c:formatCode>
                <c:ptCount val="52"/>
                <c:pt idx="0">
                  <c:v>0.64700000000000002</c:v>
                </c:pt>
                <c:pt idx="1">
                  <c:v>0.70461773877166867</c:v>
                </c:pt>
                <c:pt idx="2">
                  <c:v>0.29939637922989298</c:v>
                </c:pt>
                <c:pt idx="3">
                  <c:v>0.52920815329279147</c:v>
                </c:pt>
                <c:pt idx="4">
                  <c:v>0.67439644137714239</c:v>
                </c:pt>
                <c:pt idx="5">
                  <c:v>0.73392261489700861</c:v>
                </c:pt>
                <c:pt idx="6">
                  <c:v>0.34201591785878843</c:v>
                </c:pt>
                <c:pt idx="7">
                  <c:v>0.55959307012008708</c:v>
                </c:pt>
                <c:pt idx="8">
                  <c:v>0.71598866003166661</c:v>
                </c:pt>
                <c:pt idx="9">
                  <c:v>0.7790174204536876</c:v>
                </c:pt>
                <c:pt idx="10">
                  <c:v>0.43161213364316797</c:v>
                </c:pt>
                <c:pt idx="11">
                  <c:v>0.61889010890574303</c:v>
                </c:pt>
                <c:pt idx="12">
                  <c:v>0.75665796298652166</c:v>
                </c:pt>
                <c:pt idx="13">
                  <c:v>0.82094042038479542</c:v>
                </c:pt>
                <c:pt idx="14">
                  <c:v>0.48940718409064865</c:v>
                </c:pt>
                <c:pt idx="15">
                  <c:v>0.61893670783895005</c:v>
                </c:pt>
                <c:pt idx="16">
                  <c:v>0.74206084047130072</c:v>
                </c:pt>
                <c:pt idx="17">
                  <c:v>0.82508158779504437</c:v>
                </c:pt>
                <c:pt idx="18">
                  <c:v>0.45522511020819467</c:v>
                </c:pt>
                <c:pt idx="19">
                  <c:v>0.58699994284542056</c:v>
                </c:pt>
                <c:pt idx="20">
                  <c:v>0.73536979509805678</c:v>
                </c:pt>
                <c:pt idx="21">
                  <c:v>0.81083847192254987</c:v>
                </c:pt>
                <c:pt idx="22">
                  <c:v>0.48716143500357956</c:v>
                </c:pt>
                <c:pt idx="23">
                  <c:v>0.63230958740770205</c:v>
                </c:pt>
                <c:pt idx="24">
                  <c:v>0.78578573011394792</c:v>
                </c:pt>
                <c:pt idx="25">
                  <c:v>0.92637239794724391</c:v>
                </c:pt>
                <c:pt idx="26">
                  <c:v>0.55087120313884841</c:v>
                </c:pt>
                <c:pt idx="27">
                  <c:v>0.62898375618278179</c:v>
                </c:pt>
                <c:pt idx="28">
                  <c:v>0.80899024970334832</c:v>
                </c:pt>
                <c:pt idx="29">
                  <c:v>0.8923980972683373</c:v>
                </c:pt>
                <c:pt idx="30">
                  <c:v>0.47669085736288341</c:v>
                </c:pt>
                <c:pt idx="31">
                  <c:v>0.66154783750883339</c:v>
                </c:pt>
                <c:pt idx="32">
                  <c:v>0.81585479972111186</c:v>
                </c:pt>
                <c:pt idx="33">
                  <c:v>0.877645519340713</c:v>
                </c:pt>
                <c:pt idx="34">
                  <c:v>0.50242692303755088</c:v>
                </c:pt>
                <c:pt idx="35">
                  <c:v>0.65094546087571903</c:v>
                </c:pt>
                <c:pt idx="36">
                  <c:v>0.87049687487704963</c:v>
                </c:pt>
                <c:pt idx="37">
                  <c:v>0.81341433802031315</c:v>
                </c:pt>
                <c:pt idx="38">
                  <c:v>0.49282507082013954</c:v>
                </c:pt>
                <c:pt idx="39">
                  <c:v>0.64570936601431383</c:v>
                </c:pt>
                <c:pt idx="40">
                  <c:v>0.89029676675892855</c:v>
                </c:pt>
                <c:pt idx="41">
                  <c:v>0.84682370265840368</c:v>
                </c:pt>
                <c:pt idx="42">
                  <c:v>0.55067690663859847</c:v>
                </c:pt>
                <c:pt idx="43">
                  <c:v>0.70450962606818479</c:v>
                </c:pt>
                <c:pt idx="44">
                  <c:v>0.82304148996009019</c:v>
                </c:pt>
                <c:pt idx="45">
                  <c:v>0.77826483307543526</c:v>
                </c:pt>
                <c:pt idx="46">
                  <c:v>0.50798298291400923</c:v>
                </c:pt>
                <c:pt idx="47">
                  <c:v>0.71208100032134825</c:v>
                </c:pt>
                <c:pt idx="48">
                  <c:v>0.83830432974579661</c:v>
                </c:pt>
                <c:pt idx="49">
                  <c:v>0.80151953927680142</c:v>
                </c:pt>
                <c:pt idx="50">
                  <c:v>0.53118289362320437</c:v>
                </c:pt>
                <c:pt idx="51">
                  <c:v>0.70710915615784009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 addHW '!$K$7</c:f>
              <c:strCache>
                <c:ptCount val="1"/>
                <c:pt idx="0">
                  <c:v>De-seasonalized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 addHW '!$A$8:$A$55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'M addHW '!$K$8:$K$55</c:f>
              <c:numCache>
                <c:formatCode>0.000</c:formatCode>
                <c:ptCount val="48"/>
                <c:pt idx="0">
                  <c:v>0.53675000000000006</c:v>
                </c:pt>
                <c:pt idx="1">
                  <c:v>0.53675000000000006</c:v>
                </c:pt>
                <c:pt idx="2">
                  <c:v>0.53675000000000006</c:v>
                </c:pt>
                <c:pt idx="3">
                  <c:v>0.53675000000000006</c:v>
                </c:pt>
                <c:pt idx="4">
                  <c:v>0.54787441768887224</c:v>
                </c:pt>
                <c:pt idx="5">
                  <c:v>0.55967518618298651</c:v>
                </c:pt>
                <c:pt idx="6">
                  <c:v>0.61134054733461585</c:v>
                </c:pt>
                <c:pt idx="7">
                  <c:v>0.56128703670648605</c:v>
                </c:pt>
                <c:pt idx="8">
                  <c:v>0.5659098698688475</c:v>
                </c:pt>
                <c:pt idx="9">
                  <c:v>0.56907147048648143</c:v>
                </c:pt>
                <c:pt idx="10">
                  <c:v>0.67607209264665047</c:v>
                </c:pt>
                <c:pt idx="11">
                  <c:v>0.63245468457456955</c:v>
                </c:pt>
                <c:pt idx="12">
                  <c:v>0.61770600823899746</c:v>
                </c:pt>
                <c:pt idx="13">
                  <c:v>0.64486550297249023</c:v>
                </c:pt>
                <c:pt idx="14">
                  <c:v>0.70148396459967011</c:v>
                </c:pt>
                <c:pt idx="15">
                  <c:v>0.63442629177583265</c:v>
                </c:pt>
                <c:pt idx="16">
                  <c:v>0.62349321771017951</c:v>
                </c:pt>
                <c:pt idx="17">
                  <c:v>0.67041475724706101</c:v>
                </c:pt>
                <c:pt idx="18">
                  <c:v>0.61314893933105807</c:v>
                </c:pt>
                <c:pt idx="19">
                  <c:v>0.58842901239650791</c:v>
                </c:pt>
                <c:pt idx="20">
                  <c:v>0.61905917011825551</c:v>
                </c:pt>
                <c:pt idx="21">
                  <c:v>0.59647886265404448</c:v>
                </c:pt>
                <c:pt idx="22">
                  <c:v>0.62510663569155145</c:v>
                </c:pt>
                <c:pt idx="23">
                  <c:v>0.61842899762935599</c:v>
                </c:pt>
                <c:pt idx="24">
                  <c:v>0.61370494779875795</c:v>
                </c:pt>
                <c:pt idx="25">
                  <c:v>0.73609758364469968</c:v>
                </c:pt>
                <c:pt idx="26">
                  <c:v>0.72376089766919927</c:v>
                </c:pt>
                <c:pt idx="27">
                  <c:v>0.69243247238582628</c:v>
                </c:pt>
                <c:pt idx="28">
                  <c:v>0.75964492793772254</c:v>
                </c:pt>
                <c:pt idx="29">
                  <c:v>0.64966264153271291</c:v>
                </c:pt>
                <c:pt idx="30">
                  <c:v>0.54897623572620435</c:v>
                </c:pt>
                <c:pt idx="31">
                  <c:v>0.70234222465051788</c:v>
                </c:pt>
                <c:pt idx="32">
                  <c:v>0.70269031241251345</c:v>
                </c:pt>
                <c:pt idx="33">
                  <c:v>0.5938945749593596</c:v>
                </c:pt>
                <c:pt idx="34">
                  <c:v>0.70136054401632397</c:v>
                </c:pt>
                <c:pt idx="35">
                  <c:v>0.6251774947737434</c:v>
                </c:pt>
                <c:pt idx="36">
                  <c:v>0.77876301912720325</c:v>
                </c:pt>
                <c:pt idx="37">
                  <c:v>0.59209950628724028</c:v>
                </c:pt>
                <c:pt idx="38">
                  <c:v>0.68546131226482943</c:v>
                </c:pt>
                <c:pt idx="39">
                  <c:v>0.66445526415309752</c:v>
                </c:pt>
                <c:pt idx="40">
                  <c:v>0.60459465870180851</c:v>
                </c:pt>
                <c:pt idx="41">
                  <c:v>0.6217998180111467</c:v>
                </c:pt>
                <c:pt idx="42">
                  <c:v>0.72551192279569765</c:v>
                </c:pt>
                <c:pt idx="43">
                  <c:v>0.85423690098091976</c:v>
                </c:pt>
                <c:pt idx="44">
                  <c:v>0.65675738575383402</c:v>
                </c:pt>
                <c:pt idx="45">
                  <c:v>0.60553404263848898</c:v>
                </c:pt>
                <c:pt idx="46">
                  <c:v>0.59681589279991509</c:v>
                </c:pt>
                <c:pt idx="47">
                  <c:v>0.66971787539257599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814384"/>
        <c:axId val="-1517805680"/>
      </c:scatterChart>
      <c:valAx>
        <c:axId val="-15178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05680"/>
        <c:crosses val="autoZero"/>
        <c:crossBetween val="midCat"/>
        <c:majorUnit val="4"/>
      </c:valAx>
      <c:valAx>
        <c:axId val="-1517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CPQQ311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 addHW '!$A$12:$A$55</c:f>
              <c:numCache>
                <c:formatCode>General</c:formatCode>
                <c:ptCount val="4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</c:numCache>
            </c:numRef>
          </c:cat>
          <c:val>
            <c:numRef>
              <c:f>'M addHW '!$I$12:$I$55</c:f>
              <c:numCache>
                <c:formatCode>0.000</c:formatCode>
                <c:ptCount val="44"/>
                <c:pt idx="0">
                  <c:v>1.5000000000000013E-2</c:v>
                </c:pt>
                <c:pt idx="1">
                  <c:v>2.7382261228331317E-2</c:v>
                </c:pt>
                <c:pt idx="2">
                  <c:v>9.060362077010703E-2</c:v>
                </c:pt>
                <c:pt idx="3">
                  <c:v>1.7918467072085553E-3</c:v>
                </c:pt>
                <c:pt idx="4">
                  <c:v>7.6035586228576646E-3</c:v>
                </c:pt>
                <c:pt idx="5">
                  <c:v>1.0077385102991387E-2</c:v>
                </c:pt>
                <c:pt idx="6">
                  <c:v>0.15198408214121156</c:v>
                </c:pt>
                <c:pt idx="7">
                  <c:v>5.7406929879912916E-2</c:v>
                </c:pt>
                <c:pt idx="8">
                  <c:v>2.4011339968333378E-2</c:v>
                </c:pt>
                <c:pt idx="9">
                  <c:v>5.498257954631236E-2</c:v>
                </c:pt>
                <c:pt idx="10">
                  <c:v>0.11838786635683207</c:v>
                </c:pt>
                <c:pt idx="11">
                  <c:v>1.0989109425696419E-4</c:v>
                </c:pt>
                <c:pt idx="12">
                  <c:v>-1.4657962986521667E-2</c:v>
                </c:pt>
                <c:pt idx="13">
                  <c:v>5.2059579615204576E-2</c:v>
                </c:pt>
                <c:pt idx="14">
                  <c:v>-3.7407184090648637E-2</c:v>
                </c:pt>
                <c:pt idx="15">
                  <c:v>-6.193670783895E-2</c:v>
                </c:pt>
                <c:pt idx="16">
                  <c:v>-6.0608404713007324E-3</c:v>
                </c:pt>
                <c:pt idx="17">
                  <c:v>-3.5081587795044333E-2</c:v>
                </c:pt>
                <c:pt idx="18">
                  <c:v>1.1774889791805354E-2</c:v>
                </c:pt>
                <c:pt idx="19">
                  <c:v>5.7154579402585171E-8</c:v>
                </c:pt>
                <c:pt idx="20">
                  <c:v>-6.3697950980567963E-3</c:v>
                </c:pt>
                <c:pt idx="21">
                  <c:v>0.1601615280774501</c:v>
                </c:pt>
                <c:pt idx="22">
                  <c:v>0.10583856499642041</c:v>
                </c:pt>
                <c:pt idx="23">
                  <c:v>3.8690412592297996E-2</c:v>
                </c:pt>
                <c:pt idx="24">
                  <c:v>0.12021426988605211</c:v>
                </c:pt>
                <c:pt idx="25">
                  <c:v>-5.6372397947243913E-2</c:v>
                </c:pt>
                <c:pt idx="26">
                  <c:v>-0.17887120313884841</c:v>
                </c:pt>
                <c:pt idx="27">
                  <c:v>7.001624381721816E-2</c:v>
                </c:pt>
                <c:pt idx="28">
                  <c:v>5.4009750296651671E-2</c:v>
                </c:pt>
                <c:pt idx="29">
                  <c:v>-0.10539809726833727</c:v>
                </c:pt>
                <c:pt idx="30">
                  <c:v>6.4309142637116623E-2</c:v>
                </c:pt>
                <c:pt idx="31">
                  <c:v>-5.3547837508833407E-2</c:v>
                </c:pt>
                <c:pt idx="32">
                  <c:v>0.16614520027888813</c:v>
                </c:pt>
                <c:pt idx="33">
                  <c:v>-0.124645519340713</c:v>
                </c:pt>
                <c:pt idx="34">
                  <c:v>3.0573076962449153E-2</c:v>
                </c:pt>
                <c:pt idx="35">
                  <c:v>-4.9454608757190099E-3</c:v>
                </c:pt>
                <c:pt idx="36">
                  <c:v>-8.4496874877049599E-2</c:v>
                </c:pt>
                <c:pt idx="37">
                  <c:v>-4.1414338020313135E-2</c:v>
                </c:pt>
                <c:pt idx="38">
                  <c:v>0.10817492917986044</c:v>
                </c:pt>
                <c:pt idx="39">
                  <c:v>0.25629063398568619</c:v>
                </c:pt>
                <c:pt idx="40">
                  <c:v>-7.0296766758928597E-2</c:v>
                </c:pt>
                <c:pt idx="41">
                  <c:v>-0.1228237026584037</c:v>
                </c:pt>
                <c:pt idx="42">
                  <c:v>-0.10567690663859847</c:v>
                </c:pt>
                <c:pt idx="43">
                  <c:v>1.7490373931815184E-2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7814928"/>
        <c:axId val="-1517804048"/>
      </c:lineChart>
      <c:catAx>
        <c:axId val="-151781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04048"/>
        <c:crosses val="autoZero"/>
        <c:auto val="1"/>
        <c:lblAlgn val="ctr"/>
        <c:lblOffset val="100"/>
        <c:noMultiLvlLbl val="0"/>
      </c:catAx>
      <c:valAx>
        <c:axId val="-151780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8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12700</xdr:rowOff>
    </xdr:from>
    <xdr:to>
      <xdr:col>9</xdr:col>
      <xdr:colOff>0</xdr:colOff>
      <xdr:row>37</xdr:row>
      <xdr:rowOff>127000</xdr:rowOff>
    </xdr:to>
    <xdr:graphicFrame macro="">
      <xdr:nvGraphicFramePr>
        <xdr:cNvPr id="30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13</xdr:row>
      <xdr:rowOff>147637</xdr:rowOff>
    </xdr:from>
    <xdr:to>
      <xdr:col>24</xdr:col>
      <xdr:colOff>9525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44</xdr:row>
      <xdr:rowOff>100012</xdr:rowOff>
    </xdr:from>
    <xdr:to>
      <xdr:col>18</xdr:col>
      <xdr:colOff>209550</xdr:colOff>
      <xdr:row>63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88900</xdr:rowOff>
    </xdr:from>
    <xdr:to>
      <xdr:col>9</xdr:col>
      <xdr:colOff>0</xdr:colOff>
      <xdr:row>31</xdr:row>
      <xdr:rowOff>76200</xdr:rowOff>
    </xdr:to>
    <xdr:graphicFrame macro="">
      <xdr:nvGraphicFramePr>
        <xdr:cNvPr id="41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13</xdr:row>
      <xdr:rowOff>157161</xdr:rowOff>
    </xdr:from>
    <xdr:to>
      <xdr:col>18</xdr:col>
      <xdr:colOff>752475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12700</xdr:rowOff>
    </xdr:from>
    <xdr:to>
      <xdr:col>9</xdr:col>
      <xdr:colOff>0</xdr:colOff>
      <xdr:row>37</xdr:row>
      <xdr:rowOff>127000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13</xdr:row>
      <xdr:rowOff>147637</xdr:rowOff>
    </xdr:from>
    <xdr:to>
      <xdr:col>24</xdr:col>
      <xdr:colOff>9525</xdr:colOff>
      <xdr:row>43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44</xdr:row>
      <xdr:rowOff>100012</xdr:rowOff>
    </xdr:from>
    <xdr:to>
      <xdr:col>18</xdr:col>
      <xdr:colOff>209550</xdr:colOff>
      <xdr:row>63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4" workbookViewId="0"/>
  </sheetViews>
  <sheetFormatPr defaultRowHeight="12.75" outlineLevelRow="1"/>
  <cols>
    <col min="1" max="1" width="2.28515625" customWidth="1"/>
    <col min="2" max="2" width="5.28515625" customWidth="1"/>
    <col min="3" max="3" width="10.7109375" customWidth="1"/>
    <col min="4" max="4" width="14.28515625" bestFit="1" customWidth="1"/>
    <col min="5" max="5" width="12" bestFit="1" customWidth="1"/>
    <col min="6" max="6" width="10.5703125" customWidth="1"/>
    <col min="7" max="7" width="12" bestFit="1" customWidth="1"/>
  </cols>
  <sheetData>
    <row r="1" spans="1:5">
      <c r="A1" s="45" t="s">
        <v>54</v>
      </c>
    </row>
    <row r="2" spans="1:5">
      <c r="A2" s="45" t="s">
        <v>55</v>
      </c>
    </row>
    <row r="3" spans="1:5">
      <c r="A3" s="45" t="s">
        <v>87</v>
      </c>
    </row>
    <row r="4" spans="1:5">
      <c r="A4" s="45" t="s">
        <v>56</v>
      </c>
    </row>
    <row r="5" spans="1:5">
      <c r="A5" s="45" t="s">
        <v>57</v>
      </c>
    </row>
    <row r="6" spans="1:5" hidden="1" outlineLevel="1">
      <c r="A6" s="45"/>
      <c r="B6" t="s">
        <v>58</v>
      </c>
    </row>
    <row r="7" spans="1:5" hidden="1" outlineLevel="1">
      <c r="A7" s="45"/>
      <c r="B7" t="s">
        <v>88</v>
      </c>
    </row>
    <row r="8" spans="1:5" hidden="1" outlineLevel="1">
      <c r="A8" s="45"/>
      <c r="B8" t="s">
        <v>89</v>
      </c>
    </row>
    <row r="9" spans="1:5" collapsed="1">
      <c r="A9" s="45" t="s">
        <v>59</v>
      </c>
    </row>
    <row r="10" spans="1:5" hidden="1" outlineLevel="1">
      <c r="B10" t="s">
        <v>60</v>
      </c>
    </row>
    <row r="11" spans="1:5" hidden="1" outlineLevel="1">
      <c r="B11" t="s">
        <v>61</v>
      </c>
    </row>
    <row r="12" spans="1:5" hidden="1" outlineLevel="1">
      <c r="B12" t="s">
        <v>90</v>
      </c>
    </row>
    <row r="13" spans="1:5" collapsed="1"/>
    <row r="14" spans="1:5" ht="13.5" thickBot="1">
      <c r="A14" t="s">
        <v>62</v>
      </c>
    </row>
    <row r="15" spans="1:5" ht="13.5" thickBot="1">
      <c r="B15" s="63" t="s">
        <v>63</v>
      </c>
      <c r="C15" s="63" t="s">
        <v>64</v>
      </c>
      <c r="D15" s="63" t="s">
        <v>65</v>
      </c>
      <c r="E15" s="63" t="s">
        <v>66</v>
      </c>
    </row>
    <row r="16" spans="1:5" ht="13.5" thickBot="1">
      <c r="B16" s="62" t="s">
        <v>74</v>
      </c>
      <c r="C16" s="62" t="s">
        <v>11</v>
      </c>
      <c r="D16" s="66">
        <v>9.1174787499577539E-2</v>
      </c>
      <c r="E16" s="66">
        <v>8.7509975086006997E-2</v>
      </c>
    </row>
    <row r="19" spans="1:7" ht="13.5" thickBot="1">
      <c r="A19" t="s">
        <v>67</v>
      </c>
    </row>
    <row r="20" spans="1:7" ht="13.5" thickBot="1">
      <c r="B20" s="63" t="s">
        <v>63</v>
      </c>
      <c r="C20" s="63" t="s">
        <v>64</v>
      </c>
      <c r="D20" s="63" t="s">
        <v>65</v>
      </c>
      <c r="E20" s="63" t="s">
        <v>66</v>
      </c>
      <c r="F20" s="63" t="s">
        <v>68</v>
      </c>
    </row>
    <row r="21" spans="1:7">
      <c r="B21" s="71" t="s">
        <v>86</v>
      </c>
      <c r="C21" s="70"/>
      <c r="D21" s="70"/>
      <c r="E21" s="70"/>
      <c r="F21" s="70"/>
    </row>
    <row r="22" spans="1:7" hidden="1" outlineLevel="1">
      <c r="B22" s="65" t="s">
        <v>75</v>
      </c>
      <c r="C22" s="65" t="s">
        <v>41</v>
      </c>
      <c r="D22" s="67">
        <v>0.2</v>
      </c>
      <c r="E22" s="67">
        <v>0.13368557000906714</v>
      </c>
      <c r="F22" s="65" t="s">
        <v>76</v>
      </c>
    </row>
    <row r="23" spans="1:7" hidden="1" outlineLevel="1">
      <c r="B23" s="65" t="s">
        <v>77</v>
      </c>
      <c r="C23" s="65" t="s">
        <v>42</v>
      </c>
      <c r="D23" s="67">
        <v>0.1</v>
      </c>
      <c r="E23" s="67">
        <v>2.1677146080056785E-2</v>
      </c>
      <c r="F23" s="65" t="s">
        <v>76</v>
      </c>
    </row>
    <row r="24" spans="1:7" ht="13.5" hidden="1" outlineLevel="1" thickBot="1">
      <c r="B24" s="62" t="s">
        <v>78</v>
      </c>
      <c r="C24" s="62" t="s">
        <v>10</v>
      </c>
      <c r="D24" s="68">
        <v>0.6</v>
      </c>
      <c r="E24" s="68">
        <v>0.32525540892107102</v>
      </c>
      <c r="F24" s="62" t="s">
        <v>76</v>
      </c>
    </row>
    <row r="25" spans="1:7" collapsed="1">
      <c r="B25" s="64"/>
      <c r="C25" s="64"/>
      <c r="D25" s="69"/>
      <c r="E25" s="69"/>
      <c r="F25" s="64"/>
    </row>
    <row r="28" spans="1:7" ht="13.5" thickBot="1">
      <c r="A28" t="s">
        <v>69</v>
      </c>
    </row>
    <row r="29" spans="1:7" ht="13.5" thickBot="1">
      <c r="B29" s="63" t="s">
        <v>63</v>
      </c>
      <c r="C29" s="63" t="s">
        <v>64</v>
      </c>
      <c r="D29" s="63" t="s">
        <v>70</v>
      </c>
      <c r="E29" s="63" t="s">
        <v>71</v>
      </c>
      <c r="F29" s="63" t="s">
        <v>72</v>
      </c>
      <c r="G29" s="63" t="s">
        <v>73</v>
      </c>
    </row>
    <row r="30" spans="1:7">
      <c r="B30" s="65" t="s">
        <v>75</v>
      </c>
      <c r="C30" s="65" t="s">
        <v>41</v>
      </c>
      <c r="D30" s="67">
        <v>0.13368557000906714</v>
      </c>
      <c r="E30" s="65" t="s">
        <v>84</v>
      </c>
      <c r="F30" s="65" t="s">
        <v>80</v>
      </c>
      <c r="G30" s="65">
        <v>0.86631442999093289</v>
      </c>
    </row>
    <row r="31" spans="1:7">
      <c r="B31" s="65" t="s">
        <v>77</v>
      </c>
      <c r="C31" s="65" t="s">
        <v>42</v>
      </c>
      <c r="D31" s="67">
        <v>2.1677146080056785E-2</v>
      </c>
      <c r="E31" s="65" t="s">
        <v>85</v>
      </c>
      <c r="F31" s="65" t="s">
        <v>80</v>
      </c>
      <c r="G31" s="65">
        <v>0.97832285391994322</v>
      </c>
    </row>
    <row r="32" spans="1:7">
      <c r="B32" s="65" t="s">
        <v>75</v>
      </c>
      <c r="C32" s="65" t="s">
        <v>41</v>
      </c>
      <c r="D32" s="67">
        <v>0.13368557000906714</v>
      </c>
      <c r="E32" s="65" t="s">
        <v>83</v>
      </c>
      <c r="F32" s="65" t="s">
        <v>80</v>
      </c>
      <c r="G32" s="67">
        <v>0.13368557000906714</v>
      </c>
    </row>
    <row r="33" spans="2:7">
      <c r="B33" s="65" t="s">
        <v>77</v>
      </c>
      <c r="C33" s="65" t="s">
        <v>42</v>
      </c>
      <c r="D33" s="67">
        <v>2.1677146080056785E-2</v>
      </c>
      <c r="E33" s="65" t="s">
        <v>82</v>
      </c>
      <c r="F33" s="65" t="s">
        <v>80</v>
      </c>
      <c r="G33" s="67">
        <v>2.1677146080056785E-2</v>
      </c>
    </row>
    <row r="34" spans="2:7">
      <c r="B34" s="65" t="s">
        <v>78</v>
      </c>
      <c r="C34" s="65" t="s">
        <v>10</v>
      </c>
      <c r="D34" s="67">
        <v>0.32525540892107102</v>
      </c>
      <c r="E34" s="65" t="s">
        <v>79</v>
      </c>
      <c r="F34" s="65" t="s">
        <v>80</v>
      </c>
      <c r="G34" s="67">
        <v>0.32525540892107102</v>
      </c>
    </row>
    <row r="35" spans="2:7" ht="13.5" thickBot="1">
      <c r="B35" s="62" t="s">
        <v>78</v>
      </c>
      <c r="C35" s="62" t="s">
        <v>10</v>
      </c>
      <c r="D35" s="68">
        <v>0.32525540892107102</v>
      </c>
      <c r="E35" s="62" t="s">
        <v>81</v>
      </c>
      <c r="F35" s="62" t="s">
        <v>80</v>
      </c>
      <c r="G35" s="62">
        <v>0.67474459107892892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abSelected="1" workbookViewId="0">
      <selection activeCell="H8" sqref="H8"/>
    </sheetView>
  </sheetViews>
  <sheetFormatPr defaultColWidth="11.42578125" defaultRowHeight="12.75"/>
  <cols>
    <col min="1" max="1" width="11.42578125" style="15"/>
    <col min="2" max="2" width="7.42578125" style="15" customWidth="1"/>
    <col min="3" max="3" width="8.5703125" style="15" customWidth="1"/>
    <col min="4" max="4" width="11.28515625" style="15" customWidth="1"/>
    <col min="5" max="5" width="11.7109375" style="15" customWidth="1"/>
    <col min="6" max="7" width="9" style="15" customWidth="1"/>
    <col min="8" max="8" width="10.28515625" style="15" customWidth="1"/>
    <col min="9" max="9" width="10.7109375" style="36" bestFit="1" customWidth="1"/>
    <col min="10" max="10" width="12.28515625" style="36" customWidth="1"/>
    <col min="11" max="16384" width="11.42578125" style="15"/>
  </cols>
  <sheetData>
    <row r="1" spans="1:18" ht="18">
      <c r="B1" s="46" t="s">
        <v>47</v>
      </c>
    </row>
    <row r="2" spans="1:18" ht="25.5">
      <c r="D2" s="48" t="s">
        <v>41</v>
      </c>
      <c r="E2" s="15">
        <v>0.17451591811124753</v>
      </c>
      <c r="H2" s="47" t="s">
        <v>39</v>
      </c>
      <c r="I2" s="6">
        <f>COUNT($I$12:$I$55)</f>
        <v>44</v>
      </c>
      <c r="L2" s="58"/>
      <c r="P2" s="58"/>
      <c r="Q2" s="58"/>
    </row>
    <row r="3" spans="1:18">
      <c r="D3" s="48" t="s">
        <v>42</v>
      </c>
      <c r="E3" s="15">
        <v>0</v>
      </c>
      <c r="H3" s="47" t="s">
        <v>11</v>
      </c>
      <c r="I3" s="44">
        <f>SQRT(SUMSQ($I$12:$I$55)/$I$2)</f>
        <v>8.773821077856897E-2</v>
      </c>
      <c r="L3" s="58"/>
      <c r="P3" s="58"/>
      <c r="Q3" s="58"/>
    </row>
    <row r="4" spans="1:18">
      <c r="D4" s="48" t="s">
        <v>10</v>
      </c>
      <c r="E4" s="15">
        <v>0.31299471394290279</v>
      </c>
      <c r="H4" s="45" t="s">
        <v>40</v>
      </c>
      <c r="I4" s="36">
        <f>AVERAGE($J$12:$J$55)</f>
        <v>10.272735573215027</v>
      </c>
      <c r="L4" s="58"/>
      <c r="P4" s="58"/>
      <c r="Q4" s="58"/>
    </row>
    <row r="6" spans="1:18">
      <c r="D6" s="37"/>
    </row>
    <row r="7" spans="1:18" ht="51.75" customHeight="1">
      <c r="A7" s="58" t="s">
        <v>92</v>
      </c>
      <c r="B7" s="49" t="s">
        <v>1</v>
      </c>
      <c r="C7" s="49" t="s">
        <v>2</v>
      </c>
      <c r="D7" s="49" t="s">
        <v>46</v>
      </c>
      <c r="E7" s="49" t="s">
        <v>45</v>
      </c>
      <c r="F7" s="49" t="s">
        <v>37</v>
      </c>
      <c r="G7" s="49" t="s">
        <v>51</v>
      </c>
      <c r="H7" s="49" t="s">
        <v>4</v>
      </c>
      <c r="I7" s="50" t="s">
        <v>5</v>
      </c>
      <c r="J7" s="50" t="s">
        <v>53</v>
      </c>
      <c r="K7" s="49" t="s">
        <v>93</v>
      </c>
    </row>
    <row r="8" spans="1:18">
      <c r="A8" s="15">
        <v>1</v>
      </c>
      <c r="B8" s="15" t="s">
        <v>6</v>
      </c>
      <c r="C8" s="15">
        <v>1981</v>
      </c>
      <c r="D8" s="15">
        <v>0.64700000000000002</v>
      </c>
      <c r="E8" s="38"/>
      <c r="F8" s="39"/>
      <c r="G8" s="39"/>
      <c r="H8" s="17">
        <f>D8-AVERAGE(D$8:D$11)</f>
        <v>0.11024999999999996</v>
      </c>
      <c r="K8" s="13">
        <f t="shared" ref="K8:K11" si="0">D8-H8</f>
        <v>0.53675000000000006</v>
      </c>
      <c r="L8" s="45" t="s">
        <v>43</v>
      </c>
      <c r="M8" s="45" t="s">
        <v>44</v>
      </c>
      <c r="N8" s="45" t="s">
        <v>0</v>
      </c>
      <c r="O8" s="45" t="s">
        <v>11</v>
      </c>
      <c r="P8" s="45" t="s">
        <v>52</v>
      </c>
      <c r="R8" s="45" t="s">
        <v>94</v>
      </c>
    </row>
    <row r="9" spans="1:18">
      <c r="A9" s="15">
        <v>2</v>
      </c>
      <c r="B9" s="15" t="s">
        <v>7</v>
      </c>
      <c r="C9" s="15">
        <v>1981</v>
      </c>
      <c r="D9" s="15">
        <v>0.70199999999999996</v>
      </c>
      <c r="E9" s="40"/>
      <c r="F9" s="41" t="s">
        <v>38</v>
      </c>
      <c r="G9" s="41"/>
      <c r="H9" s="19">
        <f>D9-AVERAGE(D$8:D$11)</f>
        <v>0.1652499999999999</v>
      </c>
      <c r="K9" s="13">
        <f t="shared" si="0"/>
        <v>0.53675000000000006</v>
      </c>
      <c r="L9" s="15">
        <v>0.4</v>
      </c>
      <c r="M9" s="15">
        <v>0.3</v>
      </c>
      <c r="N9" s="15">
        <v>0.8</v>
      </c>
      <c r="O9" s="15">
        <v>0.10200397864410149</v>
      </c>
      <c r="P9" s="13">
        <v>0.69106930651446163</v>
      </c>
      <c r="R9" s="36">
        <v>12.254645469671908</v>
      </c>
    </row>
    <row r="10" spans="1:18">
      <c r="A10" s="15">
        <v>3</v>
      </c>
      <c r="B10" s="15" t="s">
        <v>8</v>
      </c>
      <c r="C10" s="15">
        <v>1981</v>
      </c>
      <c r="D10" s="15">
        <v>0.29199999999999998</v>
      </c>
      <c r="E10" s="40"/>
      <c r="F10" s="41"/>
      <c r="G10" s="41"/>
      <c r="H10" s="19">
        <f>D10-AVERAGE(D$8:D$11)</f>
        <v>-0.24475000000000008</v>
      </c>
      <c r="K10" s="13">
        <f t="shared" si="0"/>
        <v>0.53675000000000006</v>
      </c>
      <c r="L10" s="15">
        <v>0.3</v>
      </c>
      <c r="M10" s="15">
        <v>0.2</v>
      </c>
      <c r="N10" s="15">
        <v>0.7</v>
      </c>
      <c r="O10" s="15">
        <v>9.6137850697827473E-2</v>
      </c>
      <c r="P10" s="13">
        <v>0.74615354865283701</v>
      </c>
      <c r="R10" s="36">
        <v>11.464392680830466</v>
      </c>
    </row>
    <row r="11" spans="1:18">
      <c r="A11" s="15">
        <v>4</v>
      </c>
      <c r="B11" s="15" t="s">
        <v>9</v>
      </c>
      <c r="C11" s="15">
        <v>1981</v>
      </c>
      <c r="D11" s="15">
        <v>0.50600000000000001</v>
      </c>
      <c r="E11" s="42"/>
      <c r="F11" s="22">
        <f>D11-H11</f>
        <v>0.53675000000000006</v>
      </c>
      <c r="G11" s="22">
        <v>0</v>
      </c>
      <c r="H11" s="23">
        <f>D11-AVERAGE(D$8:D$11)</f>
        <v>-3.0750000000000055E-2</v>
      </c>
      <c r="K11" s="13">
        <f t="shared" si="0"/>
        <v>0.53675000000000006</v>
      </c>
      <c r="L11" s="59">
        <v>0.2</v>
      </c>
      <c r="M11" s="59">
        <v>0.1</v>
      </c>
      <c r="N11" s="59">
        <v>0.6</v>
      </c>
      <c r="O11" s="60">
        <v>9.1174787499577539E-2</v>
      </c>
      <c r="P11" s="61">
        <v>0.795307552628575</v>
      </c>
      <c r="R11" s="73">
        <v>10.865380398987718</v>
      </c>
    </row>
    <row r="12" spans="1:18">
      <c r="A12" s="15">
        <v>5</v>
      </c>
      <c r="B12" s="15" t="s">
        <v>6</v>
      </c>
      <c r="C12" s="15">
        <v>1982</v>
      </c>
      <c r="D12" s="13">
        <v>0.66200000000000003</v>
      </c>
      <c r="E12" s="13">
        <f>F11+G11+H8</f>
        <v>0.64700000000000002</v>
      </c>
      <c r="F12" s="13">
        <f>alpha.add*(D12-H8)+(1-alpha.add)*(F11+G11)</f>
        <v>0.53936773877166877</v>
      </c>
      <c r="G12" s="13">
        <f>beta.add*(F12-F11)+(1-beta.add)*G11</f>
        <v>0</v>
      </c>
      <c r="H12" s="13">
        <f>gamma.add*(D12-F12)+(1-gamma.add)*H8</f>
        <v>0.11412558231112781</v>
      </c>
      <c r="I12" s="13">
        <f t="shared" ref="I12:I49" si="1">D12-E12</f>
        <v>1.5000000000000013E-2</v>
      </c>
      <c r="J12" s="13">
        <f>ABS(I12)/D12*100</f>
        <v>2.2658610271903341</v>
      </c>
      <c r="K12" s="13">
        <f>D12-H12</f>
        <v>0.54787441768887224</v>
      </c>
      <c r="L12" s="58">
        <v>0.1</v>
      </c>
      <c r="M12" s="58">
        <v>0.4</v>
      </c>
      <c r="N12" s="58">
        <v>0.5</v>
      </c>
      <c r="O12" s="15">
        <v>9.2503759585626399E-2</v>
      </c>
      <c r="P12" s="13">
        <v>0.82230516384604502</v>
      </c>
      <c r="R12" s="72">
        <v>11.19</v>
      </c>
    </row>
    <row r="13" spans="1:18">
      <c r="A13" s="15">
        <v>6</v>
      </c>
      <c r="B13" s="15" t="s">
        <v>7</v>
      </c>
      <c r="C13" s="15">
        <v>1982</v>
      </c>
      <c r="D13" s="13">
        <v>0.73199999999999998</v>
      </c>
      <c r="E13" s="13">
        <f>F12+G12+H9</f>
        <v>0.70461773877166867</v>
      </c>
      <c r="F13" s="13">
        <f t="shared" ref="F13:F63" si="2">alpha.add*(D13-H9)+(1-alpha.add)*(F12+G12)</f>
        <v>0.54414637922989306</v>
      </c>
      <c r="G13" s="13">
        <f t="shared" ref="G13:G63" si="3">beta.add*(F13-F12)+(1-beta.add)*G12</f>
        <v>0</v>
      </c>
      <c r="H13" s="13">
        <f t="shared" ref="H13:H55" si="4">gamma.add*(D13-F13)+(1-gamma.add)*H9</f>
        <v>0.17232481381701342</v>
      </c>
      <c r="I13" s="13">
        <f t="shared" si="1"/>
        <v>2.7382261228331317E-2</v>
      </c>
      <c r="J13" s="13">
        <f t="shared" ref="J13:J55" si="5">ABS(I13)/D13*100</f>
        <v>3.7407460694441688</v>
      </c>
      <c r="K13" s="13">
        <f t="shared" ref="K13:K63" si="6">D13-H13</f>
        <v>0.55967518618298651</v>
      </c>
      <c r="L13" s="58">
        <v>0.5</v>
      </c>
      <c r="M13" s="58">
        <v>0.5</v>
      </c>
      <c r="N13" s="58">
        <v>0.4</v>
      </c>
      <c r="O13" s="15">
        <v>0.10836344196442137</v>
      </c>
      <c r="P13" s="13">
        <v>0.73381435457533206</v>
      </c>
      <c r="R13" s="72">
        <v>12.71</v>
      </c>
    </row>
    <row r="14" spans="1:18">
      <c r="A14" s="15">
        <v>7</v>
      </c>
      <c r="B14" s="15" t="s">
        <v>8</v>
      </c>
      <c r="C14" s="15">
        <v>1982</v>
      </c>
      <c r="D14" s="13">
        <v>0.39</v>
      </c>
      <c r="E14" s="13">
        <f t="shared" ref="E12:E49" si="7">F13+G13+H10</f>
        <v>0.29939637922989298</v>
      </c>
      <c r="F14" s="13">
        <f t="shared" si="2"/>
        <v>0.55995815329279153</v>
      </c>
      <c r="G14" s="13">
        <f t="shared" si="3"/>
        <v>0</v>
      </c>
      <c r="H14" s="13">
        <f t="shared" si="4"/>
        <v>-0.22134054733461589</v>
      </c>
      <c r="I14" s="13">
        <f t="shared" si="1"/>
        <v>9.060362077010703E-2</v>
      </c>
      <c r="J14" s="13">
        <f t="shared" si="5"/>
        <v>23.231697633360778</v>
      </c>
      <c r="K14" s="13">
        <f t="shared" si="6"/>
        <v>0.61134054733461585</v>
      </c>
    </row>
    <row r="15" spans="1:18">
      <c r="A15" s="15">
        <v>8</v>
      </c>
      <c r="B15" s="15" t="s">
        <v>9</v>
      </c>
      <c r="C15" s="15">
        <v>1982</v>
      </c>
      <c r="D15" s="13">
        <v>0.53100000000000003</v>
      </c>
      <c r="E15" s="13">
        <f t="shared" si="7"/>
        <v>0.52920815329279147</v>
      </c>
      <c r="F15" s="13">
        <f t="shared" si="2"/>
        <v>0.56027085906601459</v>
      </c>
      <c r="G15" s="13">
        <f t="shared" si="3"/>
        <v>0</v>
      </c>
      <c r="H15" s="13">
        <f t="shared" si="4"/>
        <v>-3.0287036706486026E-2</v>
      </c>
      <c r="I15" s="13">
        <f t="shared" si="1"/>
        <v>1.7918467072085553E-3</v>
      </c>
      <c r="J15" s="13">
        <f t="shared" si="5"/>
        <v>0.33744759081140402</v>
      </c>
      <c r="K15" s="13">
        <f t="shared" si="6"/>
        <v>0.56128703670648605</v>
      </c>
      <c r="L15" s="58"/>
      <c r="M15" s="58"/>
      <c r="N15" s="58"/>
      <c r="O15" s="58"/>
      <c r="P15" s="58"/>
    </row>
    <row r="16" spans="1:18">
      <c r="A16" s="15">
        <v>9</v>
      </c>
      <c r="B16" s="15" t="s">
        <v>6</v>
      </c>
      <c r="C16" s="15">
        <v>1983</v>
      </c>
      <c r="D16" s="13">
        <v>0.68200000000000005</v>
      </c>
      <c r="E16" s="13">
        <f t="shared" si="7"/>
        <v>0.67439644137714239</v>
      </c>
      <c r="F16" s="13">
        <f t="shared" si="2"/>
        <v>0.56159780107999524</v>
      </c>
      <c r="G16" s="13">
        <f t="shared" si="3"/>
        <v>0</v>
      </c>
      <c r="H16" s="13">
        <f t="shared" si="4"/>
        <v>0.11609013013115255</v>
      </c>
      <c r="I16" s="13">
        <f t="shared" si="1"/>
        <v>7.6035586228576646E-3</v>
      </c>
      <c r="J16" s="13">
        <f t="shared" si="5"/>
        <v>1.1148912936741444</v>
      </c>
      <c r="K16" s="13">
        <f t="shared" si="6"/>
        <v>0.5659098698688475</v>
      </c>
    </row>
    <row r="17" spans="1:11">
      <c r="A17" s="15">
        <v>10</v>
      </c>
      <c r="B17" s="15" t="s">
        <v>7</v>
      </c>
      <c r="C17" s="15">
        <v>1983</v>
      </c>
      <c r="D17" s="13">
        <v>0.74399999999999999</v>
      </c>
      <c r="E17" s="13">
        <f t="shared" si="7"/>
        <v>0.73392261489700861</v>
      </c>
      <c r="F17" s="13">
        <f t="shared" si="2"/>
        <v>0.56335646519340432</v>
      </c>
      <c r="G17" s="13">
        <f t="shared" si="3"/>
        <v>0</v>
      </c>
      <c r="H17" s="13">
        <f t="shared" si="4"/>
        <v>0.17492852951351853</v>
      </c>
      <c r="I17" s="13">
        <f t="shared" si="1"/>
        <v>1.0077385102991387E-2</v>
      </c>
      <c r="J17" s="13">
        <f t="shared" si="5"/>
        <v>1.3544872450257242</v>
      </c>
      <c r="K17" s="13">
        <f t="shared" si="6"/>
        <v>0.56907147048648143</v>
      </c>
    </row>
    <row r="18" spans="1:11">
      <c r="A18" s="15">
        <v>11</v>
      </c>
      <c r="B18" s="15" t="s">
        <v>8</v>
      </c>
      <c r="C18" s="15">
        <v>1983</v>
      </c>
      <c r="D18" s="13">
        <v>0.49399999999999999</v>
      </c>
      <c r="E18" s="13">
        <f t="shared" si="7"/>
        <v>0.34201591785878843</v>
      </c>
      <c r="F18" s="13">
        <f t="shared" si="2"/>
        <v>0.5898801068265731</v>
      </c>
      <c r="G18" s="13">
        <f t="shared" si="3"/>
        <v>0</v>
      </c>
      <c r="H18" s="13">
        <f t="shared" si="4"/>
        <v>-0.18207209264665047</v>
      </c>
      <c r="I18" s="13">
        <f t="shared" si="1"/>
        <v>0.15198408214121156</v>
      </c>
      <c r="J18" s="13">
        <f t="shared" si="5"/>
        <v>30.766008530609628</v>
      </c>
      <c r="K18" s="13">
        <f t="shared" si="6"/>
        <v>0.67607209264665047</v>
      </c>
    </row>
    <row r="19" spans="1:11">
      <c r="A19" s="15">
        <v>12</v>
      </c>
      <c r="B19" s="15" t="s">
        <v>9</v>
      </c>
      <c r="C19" s="15">
        <v>1983</v>
      </c>
      <c r="D19" s="13">
        <v>0.61699999999999999</v>
      </c>
      <c r="E19" s="13">
        <f t="shared" si="7"/>
        <v>0.55959307012008708</v>
      </c>
      <c r="F19" s="13">
        <f t="shared" si="2"/>
        <v>0.59989852990051407</v>
      </c>
      <c r="G19" s="13">
        <f t="shared" si="3"/>
        <v>0</v>
      </c>
      <c r="H19" s="13">
        <f t="shared" si="4"/>
        <v>-1.5454684574569534E-2</v>
      </c>
      <c r="I19" s="13">
        <f t="shared" si="1"/>
        <v>5.7406929879912916E-2</v>
      </c>
      <c r="J19" s="13">
        <f t="shared" si="5"/>
        <v>9.3042025737298086</v>
      </c>
      <c r="K19" s="13">
        <f t="shared" si="6"/>
        <v>0.63245468457456955</v>
      </c>
    </row>
    <row r="20" spans="1:11">
      <c r="A20" s="15">
        <v>13</v>
      </c>
      <c r="B20" s="15" t="s">
        <v>6</v>
      </c>
      <c r="C20" s="15">
        <v>1984</v>
      </c>
      <c r="D20" s="13">
        <v>0.74</v>
      </c>
      <c r="E20" s="13">
        <f t="shared" si="7"/>
        <v>0.71598866003166661</v>
      </c>
      <c r="F20" s="13">
        <f t="shared" si="2"/>
        <v>0.60408889094016904</v>
      </c>
      <c r="G20" s="13">
        <f t="shared" si="3"/>
        <v>0</v>
      </c>
      <c r="H20" s="13">
        <f t="shared" si="4"/>
        <v>0.12229399176100256</v>
      </c>
      <c r="I20" s="13">
        <f t="shared" si="1"/>
        <v>2.4011339968333378E-2</v>
      </c>
      <c r="J20" s="13">
        <f t="shared" si="5"/>
        <v>3.2447756713964027</v>
      </c>
      <c r="K20" s="13">
        <f t="shared" si="6"/>
        <v>0.61770600823899746</v>
      </c>
    </row>
    <row r="21" spans="1:11">
      <c r="A21" s="15">
        <v>14</v>
      </c>
      <c r="B21" s="15" t="s">
        <v>7</v>
      </c>
      <c r="C21" s="15">
        <v>1984</v>
      </c>
      <c r="D21" s="13">
        <v>0.83399999999999996</v>
      </c>
      <c r="E21" s="13">
        <f t="shared" si="7"/>
        <v>0.7790174204536876</v>
      </c>
      <c r="F21" s="13">
        <f t="shared" si="2"/>
        <v>0.61368422628981845</v>
      </c>
      <c r="G21" s="13">
        <f t="shared" si="3"/>
        <v>0</v>
      </c>
      <c r="H21" s="13">
        <f t="shared" si="4"/>
        <v>0.18913449702750973</v>
      </c>
      <c r="I21" s="13">
        <f t="shared" si="1"/>
        <v>5.498257954631236E-2</v>
      </c>
      <c r="J21" s="13">
        <f t="shared" si="5"/>
        <v>6.5926354372077167</v>
      </c>
      <c r="K21" s="13">
        <f t="shared" si="6"/>
        <v>0.64486550297249023</v>
      </c>
    </row>
    <row r="22" spans="1:11">
      <c r="A22" s="15">
        <v>15</v>
      </c>
      <c r="B22" s="15" t="s">
        <v>8</v>
      </c>
      <c r="C22" s="15">
        <v>1984</v>
      </c>
      <c r="D22" s="13">
        <v>0.55000000000000004</v>
      </c>
      <c r="E22" s="13">
        <f t="shared" si="7"/>
        <v>0.43161213364316797</v>
      </c>
      <c r="F22" s="13">
        <f t="shared" si="2"/>
        <v>0.63434479348031259</v>
      </c>
      <c r="G22" s="13">
        <f t="shared" si="3"/>
        <v>0</v>
      </c>
      <c r="H22" s="13">
        <f t="shared" si="4"/>
        <v>-0.15148396459967006</v>
      </c>
      <c r="I22" s="13">
        <f t="shared" si="1"/>
        <v>0.11838786635683207</v>
      </c>
      <c r="J22" s="13">
        <f t="shared" si="5"/>
        <v>21.525066610333102</v>
      </c>
      <c r="K22" s="13">
        <f t="shared" si="6"/>
        <v>0.70148396459967011</v>
      </c>
    </row>
    <row r="23" spans="1:11">
      <c r="A23" s="15">
        <v>16</v>
      </c>
      <c r="B23" s="15" t="s">
        <v>9</v>
      </c>
      <c r="C23" s="15">
        <v>1984</v>
      </c>
      <c r="D23" s="13">
        <v>0.61899999999999999</v>
      </c>
      <c r="E23" s="13">
        <f t="shared" si="7"/>
        <v>0.61889010890574303</v>
      </c>
      <c r="F23" s="13">
        <f t="shared" si="2"/>
        <v>0.63436397122551913</v>
      </c>
      <c r="G23" s="13">
        <f t="shared" si="3"/>
        <v>0</v>
      </c>
      <c r="H23" s="13">
        <f t="shared" si="4"/>
        <v>-1.5426291775832702E-2</v>
      </c>
      <c r="I23" s="13">
        <f t="shared" si="1"/>
        <v>1.0989109425696419E-4</v>
      </c>
      <c r="J23" s="13">
        <f t="shared" si="5"/>
        <v>1.775300391873412E-2</v>
      </c>
      <c r="K23" s="13">
        <f t="shared" si="6"/>
        <v>0.63442629177583265</v>
      </c>
    </row>
    <row r="24" spans="1:11">
      <c r="A24" s="15">
        <v>17</v>
      </c>
      <c r="B24" s="15" t="s">
        <v>6</v>
      </c>
      <c r="C24" s="15">
        <v>1985</v>
      </c>
      <c r="D24" s="13">
        <v>0.74199999999999999</v>
      </c>
      <c r="E24" s="13">
        <f t="shared" si="7"/>
        <v>0.75665796298652166</v>
      </c>
      <c r="F24" s="13">
        <f t="shared" si="2"/>
        <v>0.63180592335728569</v>
      </c>
      <c r="G24" s="13">
        <f t="shared" si="3"/>
        <v>0</v>
      </c>
      <c r="H24" s="13">
        <f t="shared" si="4"/>
        <v>0.11850678228982053</v>
      </c>
      <c r="I24" s="13">
        <f t="shared" si="1"/>
        <v>-1.4657962986521667E-2</v>
      </c>
      <c r="J24" s="13">
        <f t="shared" si="5"/>
        <v>1.9754667097738094</v>
      </c>
      <c r="K24" s="13">
        <f t="shared" si="6"/>
        <v>0.62349321771017951</v>
      </c>
    </row>
    <row r="25" spans="1:11">
      <c r="A25" s="15">
        <v>18</v>
      </c>
      <c r="B25" s="15" t="s">
        <v>7</v>
      </c>
      <c r="C25" s="15">
        <v>1985</v>
      </c>
      <c r="D25" s="13">
        <v>0.873</v>
      </c>
      <c r="E25" s="13">
        <f t="shared" si="7"/>
        <v>0.82094042038479542</v>
      </c>
      <c r="F25" s="13">
        <f t="shared" si="2"/>
        <v>0.64089114869031871</v>
      </c>
      <c r="G25" s="13">
        <f t="shared" si="3"/>
        <v>0</v>
      </c>
      <c r="H25" s="13">
        <f t="shared" si="4"/>
        <v>0.20258524275293899</v>
      </c>
      <c r="I25" s="13">
        <f t="shared" si="1"/>
        <v>5.2059579615204576E-2</v>
      </c>
      <c r="J25" s="13">
        <f t="shared" si="5"/>
        <v>5.9632966340440525</v>
      </c>
      <c r="K25" s="13">
        <f t="shared" si="6"/>
        <v>0.67041475724706101</v>
      </c>
    </row>
    <row r="26" spans="1:11">
      <c r="A26" s="15">
        <v>19</v>
      </c>
      <c r="B26" s="15" t="s">
        <v>8</v>
      </c>
      <c r="C26" s="15">
        <v>1985</v>
      </c>
      <c r="D26" s="13">
        <v>0.45200000000000001</v>
      </c>
      <c r="E26" s="13">
        <f t="shared" si="7"/>
        <v>0.48940718409064865</v>
      </c>
      <c r="F26" s="13">
        <f t="shared" si="2"/>
        <v>0.63436299961478271</v>
      </c>
      <c r="G26" s="13">
        <f t="shared" si="3"/>
        <v>0</v>
      </c>
      <c r="H26" s="13">
        <f t="shared" si="4"/>
        <v>-0.16114893933105812</v>
      </c>
      <c r="I26" s="13">
        <f t="shared" si="1"/>
        <v>-3.7407184090648637E-2</v>
      </c>
      <c r="J26" s="13">
        <f t="shared" si="5"/>
        <v>8.2759256837718222</v>
      </c>
      <c r="K26" s="13">
        <f t="shared" si="6"/>
        <v>0.61314893933105807</v>
      </c>
    </row>
    <row r="27" spans="1:11">
      <c r="A27" s="15">
        <v>20</v>
      </c>
      <c r="B27" s="15" t="s">
        <v>9</v>
      </c>
      <c r="C27" s="15">
        <v>1985</v>
      </c>
      <c r="D27" s="13">
        <v>0.55700000000000005</v>
      </c>
      <c r="E27" s="13">
        <f t="shared" si="7"/>
        <v>0.61893670783895005</v>
      </c>
      <c r="F27" s="13">
        <f t="shared" si="2"/>
        <v>0.62355405818148024</v>
      </c>
      <c r="G27" s="13">
        <f t="shared" si="3"/>
        <v>0</v>
      </c>
      <c r="H27" s="13">
        <f t="shared" si="4"/>
        <v>-3.1429012396507895E-2</v>
      </c>
      <c r="I27" s="13">
        <f t="shared" si="1"/>
        <v>-6.193670783895E-2</v>
      </c>
      <c r="J27" s="13">
        <f t="shared" si="5"/>
        <v>11.119696200888688</v>
      </c>
      <c r="K27" s="13">
        <f t="shared" si="6"/>
        <v>0.58842901239650791</v>
      </c>
    </row>
    <row r="28" spans="1:11">
      <c r="A28" s="15">
        <v>21</v>
      </c>
      <c r="B28" s="15" t="s">
        <v>6</v>
      </c>
      <c r="C28" s="15">
        <v>1986</v>
      </c>
      <c r="D28" s="13">
        <v>0.73599999999999999</v>
      </c>
      <c r="E28" s="13">
        <f t="shared" si="7"/>
        <v>0.74206084047130072</v>
      </c>
      <c r="F28" s="13">
        <f t="shared" si="2"/>
        <v>0.62249634504210538</v>
      </c>
      <c r="G28" s="13">
        <f t="shared" si="3"/>
        <v>0</v>
      </c>
      <c r="H28" s="13">
        <f t="shared" si="4"/>
        <v>0.11694082988174445</v>
      </c>
      <c r="I28" s="13">
        <f t="shared" si="1"/>
        <v>-6.0608404713007324E-3</v>
      </c>
      <c r="J28" s="13">
        <f t="shared" si="5"/>
        <v>0.82348375968759946</v>
      </c>
      <c r="K28" s="13">
        <f t="shared" si="6"/>
        <v>0.61905917011825551</v>
      </c>
    </row>
    <row r="29" spans="1:11">
      <c r="A29" s="15">
        <v>22</v>
      </c>
      <c r="B29" s="15" t="s">
        <v>7</v>
      </c>
      <c r="C29" s="15">
        <v>1986</v>
      </c>
      <c r="D29" s="13">
        <v>0.79</v>
      </c>
      <c r="E29" s="13">
        <f t="shared" si="7"/>
        <v>0.82508158779504437</v>
      </c>
      <c r="F29" s="13">
        <f t="shared" si="2"/>
        <v>0.61637404953925279</v>
      </c>
      <c r="G29" s="13">
        <f t="shared" si="3"/>
        <v>0</v>
      </c>
      <c r="H29" s="13">
        <f t="shared" si="4"/>
        <v>0.19352113734595552</v>
      </c>
      <c r="I29" s="13">
        <f t="shared" si="1"/>
        <v>-3.5081587795044333E-2</v>
      </c>
      <c r="J29" s="13">
        <f t="shared" si="5"/>
        <v>4.440707315828397</v>
      </c>
      <c r="K29" s="13">
        <f t="shared" si="6"/>
        <v>0.59647886265404448</v>
      </c>
    </row>
    <row r="30" spans="1:11">
      <c r="A30" s="15">
        <v>23</v>
      </c>
      <c r="B30" s="15" t="s">
        <v>8</v>
      </c>
      <c r="C30" s="15">
        <v>1986</v>
      </c>
      <c r="D30" s="13">
        <v>0.46700000000000003</v>
      </c>
      <c r="E30" s="13">
        <f t="shared" si="7"/>
        <v>0.45522511020819467</v>
      </c>
      <c r="F30" s="13">
        <f t="shared" si="2"/>
        <v>0.61842895524192842</v>
      </c>
      <c r="G30" s="13">
        <f t="shared" si="3"/>
        <v>0</v>
      </c>
      <c r="H30" s="13">
        <f t="shared" si="4"/>
        <v>-0.15810663569155139</v>
      </c>
      <c r="I30" s="13">
        <f t="shared" si="1"/>
        <v>1.1774889791805354E-2</v>
      </c>
      <c r="J30" s="13">
        <f t="shared" si="5"/>
        <v>2.5213896770461144</v>
      </c>
      <c r="K30" s="13">
        <f t="shared" si="6"/>
        <v>0.62510663569155145</v>
      </c>
    </row>
    <row r="31" spans="1:11">
      <c r="A31" s="15">
        <v>24</v>
      </c>
      <c r="B31" s="15" t="s">
        <v>9</v>
      </c>
      <c r="C31" s="15">
        <v>1986</v>
      </c>
      <c r="D31" s="13">
        <v>0.58699999999999997</v>
      </c>
      <c r="E31" s="13">
        <f t="shared" si="7"/>
        <v>0.58699994284542056</v>
      </c>
      <c r="F31" s="13">
        <f t="shared" si="2"/>
        <v>0.6184289652163123</v>
      </c>
      <c r="G31" s="13">
        <f t="shared" si="3"/>
        <v>0</v>
      </c>
      <c r="H31" s="13">
        <f t="shared" si="4"/>
        <v>-3.1428997629356081E-2</v>
      </c>
      <c r="I31" s="13">
        <f t="shared" si="1"/>
        <v>5.7154579402585171E-8</v>
      </c>
      <c r="J31" s="13">
        <f t="shared" si="5"/>
        <v>9.7367256222461963E-6</v>
      </c>
      <c r="K31" s="13">
        <f t="shared" si="6"/>
        <v>0.61842899762935599</v>
      </c>
    </row>
    <row r="32" spans="1:11">
      <c r="A32" s="15">
        <v>25</v>
      </c>
      <c r="B32" s="15" t="s">
        <v>6</v>
      </c>
      <c r="C32" s="15">
        <v>1987</v>
      </c>
      <c r="D32" s="13">
        <v>0.72899999999999998</v>
      </c>
      <c r="E32" s="13">
        <f t="shared" si="7"/>
        <v>0.73536979509805678</v>
      </c>
      <c r="F32" s="13">
        <f t="shared" si="2"/>
        <v>0.61731733457659432</v>
      </c>
      <c r="G32" s="13">
        <f t="shared" si="3"/>
        <v>0</v>
      </c>
      <c r="H32" s="13">
        <f t="shared" si="4"/>
        <v>0.11529505220124198</v>
      </c>
      <c r="I32" s="13">
        <f t="shared" si="1"/>
        <v>-6.3697950980567963E-3</v>
      </c>
      <c r="J32" s="13">
        <f t="shared" si="5"/>
        <v>0.87377161838913531</v>
      </c>
      <c r="K32" s="13">
        <f t="shared" si="6"/>
        <v>0.61370494779875795</v>
      </c>
    </row>
    <row r="33" spans="1:11">
      <c r="A33" s="15">
        <v>26</v>
      </c>
      <c r="B33" s="15" t="s">
        <v>7</v>
      </c>
      <c r="C33" s="15">
        <v>1987</v>
      </c>
      <c r="D33" s="13">
        <v>0.97099999999999997</v>
      </c>
      <c r="E33" s="13">
        <f t="shared" si="7"/>
        <v>0.81083847192254987</v>
      </c>
      <c r="F33" s="13">
        <f t="shared" si="2"/>
        <v>0.64526807069513092</v>
      </c>
      <c r="G33" s="13">
        <f t="shared" si="3"/>
        <v>0</v>
      </c>
      <c r="H33" s="13">
        <f t="shared" si="4"/>
        <v>0.23490241635530029</v>
      </c>
      <c r="I33" s="13">
        <f t="shared" si="1"/>
        <v>0.1601615280774501</v>
      </c>
      <c r="J33" s="13">
        <f t="shared" si="5"/>
        <v>16.494493107873335</v>
      </c>
      <c r="K33" s="13">
        <f t="shared" si="6"/>
        <v>0.73609758364469968</v>
      </c>
    </row>
    <row r="34" spans="1:11">
      <c r="A34" s="15">
        <v>27</v>
      </c>
      <c r="B34" s="15" t="s">
        <v>8</v>
      </c>
      <c r="C34" s="15">
        <v>1987</v>
      </c>
      <c r="D34" s="13">
        <v>0.59299999999999997</v>
      </c>
      <c r="E34" s="13">
        <f t="shared" si="7"/>
        <v>0.48716143500357956</v>
      </c>
      <c r="F34" s="13">
        <f t="shared" si="2"/>
        <v>0.66373858503705818</v>
      </c>
      <c r="G34" s="13">
        <f t="shared" si="3"/>
        <v>0</v>
      </c>
      <c r="H34" s="13">
        <f t="shared" si="4"/>
        <v>-0.13076089766919927</v>
      </c>
      <c r="I34" s="13">
        <f t="shared" si="1"/>
        <v>0.10583856499642041</v>
      </c>
      <c r="J34" s="13">
        <f t="shared" si="5"/>
        <v>17.847987351841553</v>
      </c>
      <c r="K34" s="13">
        <f t="shared" si="6"/>
        <v>0.72376089766919927</v>
      </c>
    </row>
    <row r="35" spans="1:11">
      <c r="A35" s="15">
        <v>28</v>
      </c>
      <c r="B35" s="15" t="s">
        <v>9</v>
      </c>
      <c r="C35" s="15">
        <v>1987</v>
      </c>
      <c r="D35" s="13">
        <v>0.67100000000000004</v>
      </c>
      <c r="E35" s="13">
        <f t="shared" si="7"/>
        <v>0.63230958740770205</v>
      </c>
      <c r="F35" s="13">
        <f t="shared" si="2"/>
        <v>0.670490677912706</v>
      </c>
      <c r="G35" s="13">
        <f t="shared" si="3"/>
        <v>0</v>
      </c>
      <c r="H35" s="13">
        <f t="shared" si="4"/>
        <v>-2.1432472385826205E-2</v>
      </c>
      <c r="I35" s="13">
        <f t="shared" si="1"/>
        <v>3.8690412592297996E-2</v>
      </c>
      <c r="J35" s="13">
        <f t="shared" si="5"/>
        <v>5.7660823535466452</v>
      </c>
      <c r="K35" s="13">
        <f t="shared" si="6"/>
        <v>0.69243247238582628</v>
      </c>
    </row>
    <row r="36" spans="1:11">
      <c r="A36" s="15">
        <v>29</v>
      </c>
      <c r="B36" s="15" t="s">
        <v>6</v>
      </c>
      <c r="C36" s="15">
        <v>1988</v>
      </c>
      <c r="D36" s="13">
        <v>0.90600000000000003</v>
      </c>
      <c r="E36" s="13">
        <f t="shared" si="7"/>
        <v>0.78578573011394792</v>
      </c>
      <c r="F36" s="13">
        <f t="shared" si="2"/>
        <v>0.69146998159194362</v>
      </c>
      <c r="G36" s="13">
        <f t="shared" si="3"/>
        <v>0</v>
      </c>
      <c r="H36" s="13">
        <f t="shared" si="4"/>
        <v>0.14635507206227749</v>
      </c>
      <c r="I36" s="13">
        <f t="shared" si="1"/>
        <v>0.12021426988605211</v>
      </c>
      <c r="J36" s="13">
        <f t="shared" si="5"/>
        <v>13.268683210381027</v>
      </c>
      <c r="K36" s="13">
        <f t="shared" si="6"/>
        <v>0.75964492793772254</v>
      </c>
    </row>
    <row r="37" spans="1:11">
      <c r="A37" s="15">
        <v>30</v>
      </c>
      <c r="B37" s="15" t="s">
        <v>7</v>
      </c>
      <c r="C37" s="15">
        <v>1988</v>
      </c>
      <c r="D37" s="13">
        <v>0.87</v>
      </c>
      <c r="E37" s="13">
        <f t="shared" si="7"/>
        <v>0.92637239794724391</v>
      </c>
      <c r="F37" s="13">
        <f t="shared" si="2"/>
        <v>0.6816321008080477</v>
      </c>
      <c r="G37" s="13">
        <f t="shared" si="3"/>
        <v>0</v>
      </c>
      <c r="H37" s="13">
        <f t="shared" si="4"/>
        <v>0.22033735846728708</v>
      </c>
      <c r="I37" s="13">
        <f t="shared" si="1"/>
        <v>-5.6372397947243913E-2</v>
      </c>
      <c r="J37" s="13">
        <f t="shared" si="5"/>
        <v>6.4795859709475767</v>
      </c>
      <c r="K37" s="13">
        <f t="shared" si="6"/>
        <v>0.64966264153271291</v>
      </c>
    </row>
    <row r="38" spans="1:11">
      <c r="A38" s="15">
        <v>31</v>
      </c>
      <c r="B38" s="15" t="s">
        <v>8</v>
      </c>
      <c r="C38" s="15">
        <v>1988</v>
      </c>
      <c r="D38" s="13">
        <v>0.372</v>
      </c>
      <c r="E38" s="13">
        <f t="shared" si="7"/>
        <v>0.55087120313884841</v>
      </c>
      <c r="F38" s="13">
        <f t="shared" si="2"/>
        <v>0.65041622856860803</v>
      </c>
      <c r="G38" s="13">
        <f t="shared" si="3"/>
        <v>0</v>
      </c>
      <c r="H38" s="13">
        <f t="shared" si="4"/>
        <v>-0.17697623572620436</v>
      </c>
      <c r="I38" s="13">
        <f t="shared" si="1"/>
        <v>-0.17887120313884841</v>
      </c>
      <c r="J38" s="13">
        <f t="shared" si="5"/>
        <v>48.083656757754952</v>
      </c>
      <c r="K38" s="13">
        <f t="shared" si="6"/>
        <v>0.54897623572620435</v>
      </c>
    </row>
    <row r="39" spans="1:11">
      <c r="A39" s="15">
        <v>32</v>
      </c>
      <c r="B39" s="15" t="s">
        <v>9</v>
      </c>
      <c r="C39" s="15">
        <v>1988</v>
      </c>
      <c r="D39" s="13">
        <v>0.69899999999999995</v>
      </c>
      <c r="E39" s="13">
        <f t="shared" si="7"/>
        <v>0.62898375618278179</v>
      </c>
      <c r="F39" s="13">
        <f t="shared" si="2"/>
        <v>0.66263517764107083</v>
      </c>
      <c r="G39" s="13">
        <f t="shared" si="3"/>
        <v>0</v>
      </c>
      <c r="H39" s="13">
        <f t="shared" si="4"/>
        <v>-3.3422246505178718E-3</v>
      </c>
      <c r="I39" s="13">
        <f t="shared" si="1"/>
        <v>7.001624381721816E-2</v>
      </c>
      <c r="J39" s="13">
        <f t="shared" si="5"/>
        <v>10.016630016769408</v>
      </c>
      <c r="K39" s="13">
        <f t="shared" si="6"/>
        <v>0.70234222465051788</v>
      </c>
    </row>
    <row r="40" spans="1:11">
      <c r="A40" s="15">
        <v>33</v>
      </c>
      <c r="B40" s="15" t="s">
        <v>6</v>
      </c>
      <c r="C40" s="15">
        <v>1989</v>
      </c>
      <c r="D40" s="13">
        <v>0.86299999999999999</v>
      </c>
      <c r="E40" s="13">
        <f t="shared" si="7"/>
        <v>0.80899024970334832</v>
      </c>
      <c r="F40" s="13">
        <f t="shared" si="2"/>
        <v>0.67206073880105022</v>
      </c>
      <c r="G40" s="13">
        <f t="shared" si="3"/>
        <v>0</v>
      </c>
      <c r="H40" s="13">
        <f t="shared" si="4"/>
        <v>0.16030968758748651</v>
      </c>
      <c r="I40" s="13">
        <f t="shared" si="1"/>
        <v>5.4009750296651671E-2</v>
      </c>
      <c r="J40" s="13">
        <f t="shared" si="5"/>
        <v>6.2583719926595212</v>
      </c>
      <c r="K40" s="13">
        <f t="shared" si="6"/>
        <v>0.70269031241251345</v>
      </c>
    </row>
    <row r="41" spans="1:11">
      <c r="A41" s="15">
        <v>34</v>
      </c>
      <c r="B41" s="15" t="s">
        <v>7</v>
      </c>
      <c r="C41" s="15">
        <v>1989</v>
      </c>
      <c r="D41" s="13">
        <v>0.78700000000000003</v>
      </c>
      <c r="E41" s="13">
        <f t="shared" si="7"/>
        <v>0.8923980972683373</v>
      </c>
      <c r="F41" s="13">
        <f t="shared" si="2"/>
        <v>0.65366709308908777</v>
      </c>
      <c r="G41" s="13">
        <f t="shared" si="3"/>
        <v>0</v>
      </c>
      <c r="H41" s="13">
        <f t="shared" si="4"/>
        <v>0.1931054250406404</v>
      </c>
      <c r="I41" s="13">
        <f t="shared" si="1"/>
        <v>-0.10539809726833727</v>
      </c>
      <c r="J41" s="13">
        <f t="shared" si="5"/>
        <v>13.392388471199142</v>
      </c>
      <c r="K41" s="13">
        <f t="shared" si="6"/>
        <v>0.5938945749593596</v>
      </c>
    </row>
    <row r="42" spans="1:11">
      <c r="A42" s="15">
        <v>35</v>
      </c>
      <c r="B42" s="15" t="s">
        <v>8</v>
      </c>
      <c r="C42" s="15">
        <v>1989</v>
      </c>
      <c r="D42" s="13">
        <v>0.54100000000000004</v>
      </c>
      <c r="E42" s="13">
        <f t="shared" si="7"/>
        <v>0.47669085736288341</v>
      </c>
      <c r="F42" s="13">
        <f t="shared" si="2"/>
        <v>0.66489006215935131</v>
      </c>
      <c r="G42" s="13">
        <f t="shared" si="3"/>
        <v>0</v>
      </c>
      <c r="H42" s="13">
        <f t="shared" si="4"/>
        <v>-0.16036054401632388</v>
      </c>
      <c r="I42" s="13">
        <f t="shared" si="1"/>
        <v>6.4309142637116623E-2</v>
      </c>
      <c r="J42" s="13">
        <f t="shared" si="5"/>
        <v>11.887087363607508</v>
      </c>
      <c r="K42" s="13">
        <f t="shared" si="6"/>
        <v>0.70136054401632397</v>
      </c>
    </row>
    <row r="43" spans="1:11">
      <c r="A43" s="15">
        <v>36</v>
      </c>
      <c r="B43" s="15" t="s">
        <v>9</v>
      </c>
      <c r="C43" s="15">
        <v>1989</v>
      </c>
      <c r="D43" s="13">
        <v>0.60799999999999998</v>
      </c>
      <c r="E43" s="13">
        <f t="shared" si="7"/>
        <v>0.66154783750883339</v>
      </c>
      <c r="F43" s="13">
        <f t="shared" si="2"/>
        <v>0.65554511213362532</v>
      </c>
      <c r="G43" s="13">
        <f t="shared" si="3"/>
        <v>0</v>
      </c>
      <c r="H43" s="13">
        <f t="shared" si="4"/>
        <v>-1.7177494773743411E-2</v>
      </c>
      <c r="I43" s="13">
        <f t="shared" si="1"/>
        <v>-5.3547837508833407E-2</v>
      </c>
      <c r="J43" s="13">
        <f t="shared" si="5"/>
        <v>8.807210116584443</v>
      </c>
      <c r="K43" s="13">
        <f t="shared" si="6"/>
        <v>0.6251774947737434</v>
      </c>
    </row>
    <row r="44" spans="1:11">
      <c r="A44" s="15">
        <v>37</v>
      </c>
      <c r="B44" s="15" t="s">
        <v>6</v>
      </c>
      <c r="C44" s="15">
        <v>1990</v>
      </c>
      <c r="D44" s="13">
        <v>0.98199999999999998</v>
      </c>
      <c r="E44" s="13">
        <f t="shared" si="7"/>
        <v>0.81585479972111186</v>
      </c>
      <c r="F44" s="13">
        <f t="shared" si="2"/>
        <v>0.68454009430007257</v>
      </c>
      <c r="G44" s="13">
        <f t="shared" si="3"/>
        <v>0</v>
      </c>
      <c r="H44" s="13">
        <f t="shared" si="4"/>
        <v>0.20323698087279668</v>
      </c>
      <c r="I44" s="13">
        <f t="shared" si="1"/>
        <v>0.16614520027888813</v>
      </c>
      <c r="J44" s="13">
        <f t="shared" si="5"/>
        <v>16.919063164856222</v>
      </c>
      <c r="K44" s="13">
        <f t="shared" si="6"/>
        <v>0.77876301912720325</v>
      </c>
    </row>
    <row r="45" spans="1:11">
      <c r="A45" s="15">
        <v>38</v>
      </c>
      <c r="B45" s="15" t="s">
        <v>7</v>
      </c>
      <c r="C45" s="15">
        <v>1990</v>
      </c>
      <c r="D45" s="13">
        <v>0.753</v>
      </c>
      <c r="E45" s="13">
        <f t="shared" si="7"/>
        <v>0.877645519340713</v>
      </c>
      <c r="F45" s="13">
        <f t="shared" si="2"/>
        <v>0.66278746705387481</v>
      </c>
      <c r="G45" s="13">
        <f t="shared" si="3"/>
        <v>0</v>
      </c>
      <c r="H45" s="13">
        <f t="shared" si="4"/>
        <v>0.16090049371275966</v>
      </c>
      <c r="I45" s="13">
        <f t="shared" si="1"/>
        <v>-0.124645519340713</v>
      </c>
      <c r="J45" s="13">
        <f t="shared" si="5"/>
        <v>16.553189819483798</v>
      </c>
      <c r="K45" s="13">
        <f t="shared" si="6"/>
        <v>0.59209950628724028</v>
      </c>
    </row>
    <row r="46" spans="1:11">
      <c r="A46" s="15">
        <v>39</v>
      </c>
      <c r="B46" s="15" t="s">
        <v>8</v>
      </c>
      <c r="C46" s="15">
        <v>1990</v>
      </c>
      <c r="D46" s="13">
        <v>0.53300000000000003</v>
      </c>
      <c r="E46" s="13">
        <f t="shared" si="7"/>
        <v>0.50242692303755088</v>
      </c>
      <c r="F46" s="13">
        <f t="shared" si="2"/>
        <v>0.66812295564946245</v>
      </c>
      <c r="G46" s="13">
        <f t="shared" si="3"/>
        <v>0</v>
      </c>
      <c r="H46" s="13">
        <f t="shared" si="4"/>
        <v>-0.15246131226482934</v>
      </c>
      <c r="I46" s="13">
        <f t="shared" si="1"/>
        <v>3.0573076962449153E-2</v>
      </c>
      <c r="J46" s="13">
        <f t="shared" si="5"/>
        <v>5.7360369535551872</v>
      </c>
      <c r="K46" s="13">
        <f t="shared" si="6"/>
        <v>0.68546131226482943</v>
      </c>
    </row>
    <row r="47" spans="1:11">
      <c r="A47" s="15">
        <v>40</v>
      </c>
      <c r="B47" s="15" t="s">
        <v>9</v>
      </c>
      <c r="C47" s="15">
        <v>1990</v>
      </c>
      <c r="D47" s="13">
        <v>0.64600000000000002</v>
      </c>
      <c r="E47" s="13">
        <f t="shared" si="7"/>
        <v>0.65094546087571903</v>
      </c>
      <c r="F47" s="13">
        <f t="shared" si="2"/>
        <v>0.66725989400425301</v>
      </c>
      <c r="G47" s="13">
        <f t="shared" si="3"/>
        <v>0</v>
      </c>
      <c r="H47" s="13">
        <f t="shared" si="4"/>
        <v>-1.8455264153097482E-2</v>
      </c>
      <c r="I47" s="13">
        <f t="shared" si="1"/>
        <v>-4.9454608757190099E-3</v>
      </c>
      <c r="J47" s="13">
        <f t="shared" si="5"/>
        <v>0.76555121915154956</v>
      </c>
      <c r="K47" s="13">
        <f t="shared" si="6"/>
        <v>0.66445526415309752</v>
      </c>
    </row>
    <row r="48" spans="1:11">
      <c r="A48" s="15">
        <v>41</v>
      </c>
      <c r="B48" s="15" t="s">
        <v>6</v>
      </c>
      <c r="C48" s="15">
        <v>1991</v>
      </c>
      <c r="D48" s="13">
        <v>0.78600000000000003</v>
      </c>
      <c r="E48" s="13">
        <f t="shared" si="7"/>
        <v>0.87049687487704963</v>
      </c>
      <c r="F48" s="13">
        <f t="shared" si="2"/>
        <v>0.65251384430755344</v>
      </c>
      <c r="G48" s="13">
        <f t="shared" si="3"/>
        <v>0</v>
      </c>
      <c r="H48" s="13">
        <f t="shared" si="4"/>
        <v>0.18140534129819158</v>
      </c>
      <c r="I48" s="13">
        <f t="shared" si="1"/>
        <v>-8.4496874877049599E-2</v>
      </c>
      <c r="J48" s="13">
        <f t="shared" si="5"/>
        <v>10.750238533975775</v>
      </c>
      <c r="K48" s="13">
        <f t="shared" si="6"/>
        <v>0.60459465870180851</v>
      </c>
    </row>
    <row r="49" spans="1:12">
      <c r="A49" s="15">
        <v>42</v>
      </c>
      <c r="B49" s="15" t="s">
        <v>7</v>
      </c>
      <c r="C49" s="15">
        <v>1991</v>
      </c>
      <c r="D49" s="13">
        <v>0.77200000000000002</v>
      </c>
      <c r="E49" s="13">
        <f t="shared" si="7"/>
        <v>0.81341433802031315</v>
      </c>
      <c r="F49" s="13">
        <f t="shared" si="2"/>
        <v>0.64528638308496888</v>
      </c>
      <c r="G49" s="13">
        <f t="shared" si="3"/>
        <v>0</v>
      </c>
      <c r="H49" s="13">
        <f t="shared" si="4"/>
        <v>0.15020018198885335</v>
      </c>
      <c r="I49" s="13">
        <f t="shared" si="1"/>
        <v>-4.1414338020313135E-2</v>
      </c>
      <c r="J49" s="13">
        <f t="shared" si="5"/>
        <v>5.3645515570353801</v>
      </c>
      <c r="K49" s="13">
        <f t="shared" si="6"/>
        <v>0.6217998180111467</v>
      </c>
    </row>
    <row r="50" spans="1:12">
      <c r="A50" s="15">
        <v>43</v>
      </c>
      <c r="B50" s="15" t="s">
        <v>8</v>
      </c>
      <c r="C50" s="15">
        <v>1991</v>
      </c>
      <c r="D50" s="13">
        <v>0.60099999999999998</v>
      </c>
      <c r="E50" s="13">
        <f t="shared" ref="E50:E55" si="8">F49+G49+H46</f>
        <v>0.49282507082013954</v>
      </c>
      <c r="F50" s="13">
        <f t="shared" si="2"/>
        <v>0.66416463016741134</v>
      </c>
      <c r="G50" s="13">
        <f t="shared" si="3"/>
        <v>0</v>
      </c>
      <c r="H50" s="13">
        <f t="shared" si="4"/>
        <v>-0.12451192279569767</v>
      </c>
      <c r="I50" s="13">
        <f t="shared" ref="I50:I63" si="9">D50-E50</f>
        <v>0.10817492917986044</v>
      </c>
      <c r="J50" s="13">
        <f t="shared" si="5"/>
        <v>17.999156269527528</v>
      </c>
      <c r="K50" s="13">
        <f t="shared" si="6"/>
        <v>0.72551192279569765</v>
      </c>
    </row>
    <row r="51" spans="1:12">
      <c r="A51" s="15">
        <v>44</v>
      </c>
      <c r="B51" s="15" t="s">
        <v>9</v>
      </c>
      <c r="C51" s="15">
        <v>1991</v>
      </c>
      <c r="D51" s="13">
        <v>0.90200000000000002</v>
      </c>
      <c r="E51" s="13">
        <f t="shared" si="8"/>
        <v>0.64570936601431383</v>
      </c>
      <c r="F51" s="13">
        <f t="shared" si="2"/>
        <v>0.70889142546073702</v>
      </c>
      <c r="G51" s="13">
        <f t="shared" si="3"/>
        <v>0</v>
      </c>
      <c r="H51" s="13">
        <f t="shared" si="4"/>
        <v>4.7763099019080317E-2</v>
      </c>
      <c r="I51" s="13">
        <f t="shared" si="9"/>
        <v>0.25629063398568619</v>
      </c>
      <c r="J51" s="13">
        <f t="shared" si="5"/>
        <v>28.413595785552793</v>
      </c>
      <c r="K51" s="13">
        <f t="shared" si="6"/>
        <v>0.85423690098091976</v>
      </c>
    </row>
    <row r="52" spans="1:12">
      <c r="A52" s="15">
        <v>45</v>
      </c>
      <c r="B52" s="15" t="s">
        <v>6</v>
      </c>
      <c r="C52" s="15">
        <v>1992</v>
      </c>
      <c r="D52" s="13">
        <v>0.82</v>
      </c>
      <c r="E52" s="13">
        <f t="shared" si="8"/>
        <v>0.89029676675892855</v>
      </c>
      <c r="F52" s="13">
        <f t="shared" si="2"/>
        <v>0.69662352066955036</v>
      </c>
      <c r="G52" s="13">
        <f t="shared" si="3"/>
        <v>0</v>
      </c>
      <c r="H52" s="13">
        <f t="shared" si="4"/>
        <v>0.16324261424616598</v>
      </c>
      <c r="I52" s="13">
        <f t="shared" si="9"/>
        <v>-7.0296766758928597E-2</v>
      </c>
      <c r="J52" s="13">
        <f t="shared" si="5"/>
        <v>8.5727764340156831</v>
      </c>
      <c r="K52" s="13">
        <f t="shared" si="6"/>
        <v>0.65675738575383402</v>
      </c>
    </row>
    <row r="53" spans="1:12">
      <c r="A53" s="15">
        <v>46</v>
      </c>
      <c r="B53" s="15" t="s">
        <v>7</v>
      </c>
      <c r="C53" s="15">
        <v>1992</v>
      </c>
      <c r="D53" s="13">
        <v>0.72399999999999998</v>
      </c>
      <c r="E53" s="13">
        <f t="shared" si="8"/>
        <v>0.84682370265840368</v>
      </c>
      <c r="F53" s="13">
        <f t="shared" si="2"/>
        <v>0.67518882943429614</v>
      </c>
      <c r="G53" s="13">
        <f t="shared" si="3"/>
        <v>0</v>
      </c>
      <c r="H53" s="13">
        <f t="shared" si="4"/>
        <v>0.11846595736151097</v>
      </c>
      <c r="I53" s="13">
        <f t="shared" si="9"/>
        <v>-0.1228237026584037</v>
      </c>
      <c r="J53" s="13">
        <f t="shared" si="5"/>
        <v>16.964599814696644</v>
      </c>
      <c r="K53" s="13">
        <f t="shared" si="6"/>
        <v>0.60553404263848898</v>
      </c>
    </row>
    <row r="54" spans="1:12">
      <c r="A54" s="15">
        <v>47</v>
      </c>
      <c r="B54" s="15" t="s">
        <v>8</v>
      </c>
      <c r="C54" s="15">
        <v>1992</v>
      </c>
      <c r="D54" s="13">
        <v>0.44500000000000001</v>
      </c>
      <c r="E54" s="13">
        <f t="shared" si="8"/>
        <v>0.55067690663859847</v>
      </c>
      <c r="F54" s="13">
        <f t="shared" si="2"/>
        <v>0.65674652704910452</v>
      </c>
      <c r="G54" s="13">
        <f t="shared" si="3"/>
        <v>0</v>
      </c>
      <c r="H54" s="13">
        <f t="shared" si="4"/>
        <v>-0.15181589279991509</v>
      </c>
      <c r="I54" s="13">
        <f t="shared" si="9"/>
        <v>-0.10567690663859847</v>
      </c>
      <c r="J54" s="13">
        <f t="shared" si="5"/>
        <v>23.747619469347971</v>
      </c>
      <c r="K54" s="13">
        <f t="shared" si="6"/>
        <v>0.59681589279991509</v>
      </c>
    </row>
    <row r="55" spans="1:12">
      <c r="A55" s="15">
        <v>48</v>
      </c>
      <c r="B55" s="15" t="s">
        <v>9</v>
      </c>
      <c r="C55" s="15">
        <v>1992</v>
      </c>
      <c r="D55" s="13">
        <v>0.72199999999999998</v>
      </c>
      <c r="E55" s="13">
        <f t="shared" si="8"/>
        <v>0.70450962606818479</v>
      </c>
      <c r="F55" s="13">
        <f t="shared" si="2"/>
        <v>0.65979887571392426</v>
      </c>
      <c r="G55" s="13">
        <f t="shared" si="3"/>
        <v>0</v>
      </c>
      <c r="H55" s="13">
        <f t="shared" si="4"/>
        <v>5.2282124607423944E-2</v>
      </c>
      <c r="I55" s="13">
        <f t="shared" si="9"/>
        <v>1.7490373931815184E-2</v>
      </c>
      <c r="J55" s="13">
        <f t="shared" si="5"/>
        <v>2.4224894642403303</v>
      </c>
      <c r="K55" s="13">
        <f t="shared" si="6"/>
        <v>0.66971787539257599</v>
      </c>
    </row>
    <row r="56" spans="1:12">
      <c r="A56" s="15">
        <v>49</v>
      </c>
      <c r="B56" s="15" t="s">
        <v>6</v>
      </c>
      <c r="C56" s="15">
        <v>1993</v>
      </c>
      <c r="D56" s="2" t="s">
        <v>91</v>
      </c>
      <c r="E56" s="61">
        <f>$F$55+L56*$G$55+H52</f>
        <v>0.82304148996009019</v>
      </c>
      <c r="F56" s="13" t="e">
        <f t="shared" si="2"/>
        <v>#VALUE!</v>
      </c>
      <c r="G56" s="13" t="e">
        <f t="shared" si="3"/>
        <v>#VALUE!</v>
      </c>
      <c r="H56" s="13">
        <v>0.17850545403187237</v>
      </c>
      <c r="I56" s="13" t="e">
        <f t="shared" si="9"/>
        <v>#VALUE!</v>
      </c>
      <c r="J56" s="43"/>
      <c r="K56" s="13" t="e">
        <f t="shared" si="6"/>
        <v>#VALUE!</v>
      </c>
      <c r="L56" s="15">
        <v>1</v>
      </c>
    </row>
    <row r="57" spans="1:12">
      <c r="A57" s="15">
        <v>50</v>
      </c>
      <c r="B57" s="15" t="s">
        <v>7</v>
      </c>
      <c r="C57" s="15">
        <v>1993</v>
      </c>
      <c r="D57" s="2" t="s">
        <v>91</v>
      </c>
      <c r="E57" s="61">
        <f>$F$55+L57*$G$55+H53</f>
        <v>0.77826483307543526</v>
      </c>
      <c r="F57" s="13" t="e">
        <f t="shared" si="2"/>
        <v>#VALUE!</v>
      </c>
      <c r="G57" s="13" t="e">
        <f t="shared" si="3"/>
        <v>#VALUE!</v>
      </c>
      <c r="H57" s="13">
        <v>0.14172066356287713</v>
      </c>
      <c r="I57" s="13" t="e">
        <f t="shared" si="9"/>
        <v>#VALUE!</v>
      </c>
      <c r="J57" s="43"/>
      <c r="K57" s="13" t="e">
        <f t="shared" si="6"/>
        <v>#VALUE!</v>
      </c>
      <c r="L57" s="15">
        <v>2</v>
      </c>
    </row>
    <row r="58" spans="1:12">
      <c r="A58" s="15">
        <v>51</v>
      </c>
      <c r="B58" s="15" t="s">
        <v>8</v>
      </c>
      <c r="C58" s="15">
        <v>1993</v>
      </c>
      <c r="D58" s="2" t="s">
        <v>91</v>
      </c>
      <c r="E58" s="61">
        <f>$F$55+L58*$G$55+H54</f>
        <v>0.50798298291400923</v>
      </c>
      <c r="F58" s="13" t="e">
        <f t="shared" si="2"/>
        <v>#VALUE!</v>
      </c>
      <c r="G58" s="13" t="e">
        <f t="shared" si="3"/>
        <v>#VALUE!</v>
      </c>
      <c r="H58" s="13">
        <v>-0.12861598209071992</v>
      </c>
      <c r="I58" s="13" t="e">
        <f t="shared" si="9"/>
        <v>#VALUE!</v>
      </c>
      <c r="J58" s="43"/>
      <c r="K58" s="13" t="e">
        <f t="shared" si="6"/>
        <v>#VALUE!</v>
      </c>
      <c r="L58" s="15">
        <v>3</v>
      </c>
    </row>
    <row r="59" spans="1:12">
      <c r="A59" s="15">
        <v>52</v>
      </c>
      <c r="B59" s="15" t="s">
        <v>9</v>
      </c>
      <c r="C59" s="15">
        <v>1993</v>
      </c>
      <c r="D59" s="2" t="s">
        <v>91</v>
      </c>
      <c r="E59" s="61">
        <f>$F$55+L59*$G$55+H55</f>
        <v>0.71208100032134825</v>
      </c>
      <c r="F59" s="13" t="e">
        <f t="shared" si="2"/>
        <v>#VALUE!</v>
      </c>
      <c r="G59" s="13" t="e">
        <f t="shared" si="3"/>
        <v>#VALUE!</v>
      </c>
      <c r="H59" s="13">
        <v>4.7310280443915852E-2</v>
      </c>
      <c r="I59" s="13" t="e">
        <f t="shared" si="9"/>
        <v>#VALUE!</v>
      </c>
      <c r="J59" s="43"/>
      <c r="K59" s="13" t="e">
        <f t="shared" si="6"/>
        <v>#VALUE!</v>
      </c>
      <c r="L59" s="15">
        <v>4</v>
      </c>
    </row>
    <row r="60" spans="1:12">
      <c r="A60" s="15">
        <v>53</v>
      </c>
      <c r="B60" s="15" t="s">
        <v>6</v>
      </c>
      <c r="C60" s="15">
        <v>1994</v>
      </c>
      <c r="D60" s="2" t="s">
        <v>91</v>
      </c>
      <c r="E60" s="61">
        <f>$F$55+L60*$G$55+H56</f>
        <v>0.83830432974579661</v>
      </c>
      <c r="F60" s="13" t="e">
        <f t="shared" si="2"/>
        <v>#VALUE!</v>
      </c>
      <c r="G60" s="13" t="e">
        <f t="shared" si="3"/>
        <v>#VALUE!</v>
      </c>
      <c r="H60" s="13">
        <v>0.15876624948918311</v>
      </c>
      <c r="I60" s="13" t="e">
        <f t="shared" si="9"/>
        <v>#VALUE!</v>
      </c>
      <c r="J60" s="43"/>
      <c r="K60" s="13" t="e">
        <f t="shared" si="6"/>
        <v>#VALUE!</v>
      </c>
      <c r="L60" s="15">
        <v>5</v>
      </c>
    </row>
    <row r="61" spans="1:12">
      <c r="A61" s="15">
        <v>54</v>
      </c>
      <c r="B61" s="15" t="s">
        <v>7</v>
      </c>
      <c r="C61" s="15">
        <v>1994</v>
      </c>
      <c r="D61" s="2" t="s">
        <v>91</v>
      </c>
      <c r="E61" s="61">
        <f>$F$55+L61*$G$55+H57</f>
        <v>0.80151953927680142</v>
      </c>
      <c r="F61" s="13" t="e">
        <f t="shared" si="2"/>
        <v>#VALUE!</v>
      </c>
      <c r="G61" s="13" t="e">
        <f t="shared" si="3"/>
        <v>#VALUE!</v>
      </c>
      <c r="H61" s="13">
        <v>0.1072998617280093</v>
      </c>
      <c r="I61" s="13" t="e">
        <f t="shared" si="9"/>
        <v>#VALUE!</v>
      </c>
      <c r="J61" s="43"/>
      <c r="K61" s="13" t="e">
        <f t="shared" si="6"/>
        <v>#VALUE!</v>
      </c>
      <c r="L61" s="15">
        <v>6</v>
      </c>
    </row>
    <row r="62" spans="1:12">
      <c r="A62" s="15">
        <v>55</v>
      </c>
      <c r="B62" s="15" t="s">
        <v>8</v>
      </c>
      <c r="C62" s="15">
        <v>1994</v>
      </c>
      <c r="D62" s="2" t="s">
        <v>91</v>
      </c>
      <c r="E62" s="61">
        <f>$F$55+L62*$G$55+H58</f>
        <v>0.53118289362320437</v>
      </c>
      <c r="F62" s="13" t="e">
        <f t="shared" si="2"/>
        <v>#VALUE!</v>
      </c>
      <c r="G62" s="13" t="e">
        <f t="shared" si="3"/>
        <v>#VALUE!</v>
      </c>
      <c r="H62" s="13">
        <v>-0.16141174387834351</v>
      </c>
      <c r="I62" s="13" t="e">
        <f t="shared" si="9"/>
        <v>#VALUE!</v>
      </c>
      <c r="J62" s="43"/>
      <c r="K62" s="13" t="e">
        <f t="shared" si="6"/>
        <v>#VALUE!</v>
      </c>
      <c r="L62" s="15">
        <v>7</v>
      </c>
    </row>
    <row r="63" spans="1:12">
      <c r="A63" s="15">
        <v>56</v>
      </c>
      <c r="B63" s="15" t="s">
        <v>9</v>
      </c>
      <c r="C63" s="15">
        <v>1994</v>
      </c>
      <c r="D63" s="2" t="s">
        <v>91</v>
      </c>
      <c r="E63" s="61">
        <f>$F$55+L63*$G$55+H59</f>
        <v>0.70710915615784009</v>
      </c>
      <c r="F63" s="13" t="e">
        <f t="shared" si="2"/>
        <v>#VALUE!</v>
      </c>
      <c r="G63" s="13" t="e">
        <f t="shared" si="3"/>
        <v>#VALUE!</v>
      </c>
      <c r="H63" s="13">
        <v>4.6938353257556895E-2</v>
      </c>
      <c r="I63" s="13" t="e">
        <f t="shared" si="9"/>
        <v>#VALUE!</v>
      </c>
      <c r="J63" s="43"/>
      <c r="K63" s="13" t="e">
        <f t="shared" si="6"/>
        <v>#VALUE!</v>
      </c>
      <c r="L63" s="15">
        <v>8</v>
      </c>
    </row>
  </sheetData>
  <phoneticPr fontId="0" type="noConversion"/>
  <printOptions gridLines="1" gridLinesSet="0"/>
  <pageMargins left="0.75" right="0.75" top="1" bottom="1" header="0.5" footer="0.5"/>
  <pageSetup scale="56" orientation="landscape" horizontalDpi="4294967292" verticalDpi="4294967292"/>
  <headerFooter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B7" workbookViewId="0">
      <selection activeCell="S8" sqref="S8"/>
    </sheetView>
  </sheetViews>
  <sheetFormatPr defaultColWidth="11.42578125" defaultRowHeight="12.75"/>
  <cols>
    <col min="2" max="2" width="7" customWidth="1"/>
    <col min="3" max="3" width="5" customWidth="1"/>
    <col min="4" max="4" width="8" customWidth="1"/>
    <col min="5" max="6" width="9.42578125" customWidth="1"/>
    <col min="7" max="7" width="9.42578125" style="4" customWidth="1"/>
    <col min="8" max="8" width="11.42578125" customWidth="1"/>
    <col min="9" max="9" width="9.140625" style="1" customWidth="1"/>
    <col min="10" max="10" width="12.85546875" customWidth="1"/>
    <col min="11" max="11" width="8.140625" customWidth="1"/>
    <col min="12" max="12" width="6.140625" style="1" customWidth="1"/>
    <col min="13" max="17" width="13.140625" customWidth="1"/>
  </cols>
  <sheetData>
    <row r="1" spans="1:17" ht="18">
      <c r="B1" s="46" t="s">
        <v>48</v>
      </c>
    </row>
    <row r="2" spans="1:17">
      <c r="H2" s="51" t="s">
        <v>39</v>
      </c>
      <c r="I2" s="5">
        <f>COUNT(I12:I55)</f>
        <v>43</v>
      </c>
    </row>
    <row r="3" spans="1:17">
      <c r="D3" s="48" t="s">
        <v>43</v>
      </c>
      <c r="E3">
        <v>0.32142592762309602</v>
      </c>
      <c r="G3" s="8"/>
      <c r="H3" s="51" t="s">
        <v>11</v>
      </c>
      <c r="I3" s="4">
        <f>SQRT(SUMSQ(I13:I55)/I2)</f>
        <v>106.94305916456553</v>
      </c>
    </row>
    <row r="4" spans="1:17">
      <c r="D4" s="48" t="s">
        <v>44</v>
      </c>
      <c r="E4">
        <v>0.10712091891908229</v>
      </c>
      <c r="G4" s="9"/>
      <c r="H4" s="45" t="s">
        <v>40</v>
      </c>
      <c r="I4" s="4"/>
    </row>
    <row r="5" spans="1:17">
      <c r="D5" s="48" t="s">
        <v>0</v>
      </c>
      <c r="E5">
        <v>0.67451603989901354</v>
      </c>
      <c r="G5" s="9"/>
    </row>
    <row r="6" spans="1:17">
      <c r="G6" s="9"/>
    </row>
    <row r="7" spans="1:17">
      <c r="D7" s="7"/>
    </row>
    <row r="8" spans="1:17" s="10" customFormat="1" ht="48">
      <c r="A8" s="10" t="s">
        <v>96</v>
      </c>
      <c r="B8" s="52" t="s">
        <v>1</v>
      </c>
      <c r="C8" s="52" t="s">
        <v>2</v>
      </c>
      <c r="D8" s="52" t="s">
        <v>13</v>
      </c>
      <c r="E8" s="52" t="s">
        <v>3</v>
      </c>
      <c r="F8" s="52" t="s">
        <v>37</v>
      </c>
      <c r="G8" s="52" t="s">
        <v>51</v>
      </c>
      <c r="H8" s="52" t="s">
        <v>4</v>
      </c>
      <c r="I8" s="53" t="s">
        <v>5</v>
      </c>
      <c r="J8" s="10" t="s">
        <v>97</v>
      </c>
      <c r="K8" s="11"/>
      <c r="L8" s="11"/>
      <c r="M8" s="12" t="s">
        <v>43</v>
      </c>
      <c r="N8" s="10" t="s">
        <v>44</v>
      </c>
      <c r="O8" s="10" t="s">
        <v>0</v>
      </c>
      <c r="P8" s="10" t="s">
        <v>11</v>
      </c>
      <c r="Q8" s="10" t="s">
        <v>95</v>
      </c>
    </row>
    <row r="9" spans="1:17">
      <c r="A9">
        <v>1</v>
      </c>
      <c r="B9" t="s">
        <v>6</v>
      </c>
      <c r="C9">
        <v>1981</v>
      </c>
      <c r="D9">
        <v>870.57</v>
      </c>
      <c r="E9" s="16"/>
      <c r="F9" s="30"/>
      <c r="G9" s="25"/>
      <c r="H9" s="17">
        <f>D9/PRODUCT(D$9:D$12)^(0.25)</f>
        <v>0.8828633655416932</v>
      </c>
      <c r="K9" s="11"/>
      <c r="M9" s="15">
        <v>0.4</v>
      </c>
      <c r="N9" s="15">
        <v>0.3</v>
      </c>
      <c r="O9" s="15">
        <v>0.8</v>
      </c>
      <c r="P9" s="4">
        <v>111.88942719086313</v>
      </c>
      <c r="Q9" s="5">
        <v>2782.4364330370863</v>
      </c>
    </row>
    <row r="10" spans="1:17">
      <c r="A10">
        <v>2</v>
      </c>
      <c r="B10" t="s">
        <v>7</v>
      </c>
      <c r="C10">
        <v>1981</v>
      </c>
      <c r="D10">
        <v>936.15</v>
      </c>
      <c r="E10" s="18"/>
      <c r="F10" s="26" t="s">
        <v>38</v>
      </c>
      <c r="G10" s="8"/>
      <c r="H10" s="19">
        <f>D10/PRODUCT(D$9:D$12)^(0.25)</f>
        <v>0.94936942422993675</v>
      </c>
      <c r="K10" s="11"/>
      <c r="M10" s="59">
        <v>0.3</v>
      </c>
      <c r="N10" s="59">
        <v>0.2</v>
      </c>
      <c r="O10" s="59">
        <v>0.7</v>
      </c>
      <c r="P10" s="73">
        <v>107.65214471109404</v>
      </c>
      <c r="Q10" s="5">
        <v>2692.721640049399</v>
      </c>
    </row>
    <row r="11" spans="1:17">
      <c r="A11">
        <v>3</v>
      </c>
      <c r="B11" t="s">
        <v>8</v>
      </c>
      <c r="C11">
        <v>1981</v>
      </c>
      <c r="D11">
        <v>969.91</v>
      </c>
      <c r="E11" s="18"/>
      <c r="F11" s="26"/>
      <c r="G11" s="8"/>
      <c r="H11" s="19">
        <f>D11/PRODUCT(D$9:D$12)^(0.25)</f>
        <v>0.98360615099594939</v>
      </c>
      <c r="K11" s="11"/>
      <c r="M11" s="74">
        <v>0.2</v>
      </c>
      <c r="N11" s="74">
        <v>0.1</v>
      </c>
      <c r="O11" s="74">
        <v>0.6</v>
      </c>
      <c r="P11" s="4">
        <v>109.93038572791164</v>
      </c>
      <c r="Q11" s="5">
        <v>2664.0421390272281</v>
      </c>
    </row>
    <row r="12" spans="1:17">
      <c r="A12">
        <v>4</v>
      </c>
      <c r="B12" t="s">
        <v>9</v>
      </c>
      <c r="C12">
        <v>1981</v>
      </c>
      <c r="D12">
        <v>1196.08</v>
      </c>
      <c r="E12" s="20"/>
      <c r="F12" s="21">
        <f>D12/H12</f>
        <v>986.07557406785088</v>
      </c>
      <c r="G12" s="24">
        <v>0</v>
      </c>
      <c r="H12" s="23">
        <f>D12/PRODUCT(D$9:D$12)^(0.25)</f>
        <v>1.2129699096650566</v>
      </c>
      <c r="K12" s="11"/>
      <c r="M12" s="58">
        <v>0.1</v>
      </c>
      <c r="N12" s="58">
        <v>0.4</v>
      </c>
      <c r="O12" s="58">
        <v>0.5</v>
      </c>
      <c r="P12" s="4">
        <v>117.64</v>
      </c>
      <c r="Q12" s="5">
        <v>2657.9369137181588</v>
      </c>
    </row>
    <row r="13" spans="1:17">
      <c r="A13">
        <v>5</v>
      </c>
      <c r="B13" t="s">
        <v>6</v>
      </c>
      <c r="C13">
        <v>1982</v>
      </c>
      <c r="D13">
        <v>1043.73</v>
      </c>
      <c r="E13" s="5">
        <f t="shared" ref="E13:E50" si="0">(F12+G12)*H9</f>
        <v>870.57</v>
      </c>
      <c r="F13" s="5">
        <f>alpha*(D13/H9)+(1-alpha)*(F12+G12)</f>
        <v>1049.1183004959269</v>
      </c>
      <c r="G13" s="4">
        <f>beta*(F13-F12)+(1-beta)*G12</f>
        <v>6.7531947861398134</v>
      </c>
      <c r="H13" s="3">
        <f>gamma*(D13/F13)+(1-gamma)*H9</f>
        <v>0.95840957137888927</v>
      </c>
      <c r="I13" s="1">
        <f t="shared" ref="I13:I50" si="1">D13-E13</f>
        <v>173.15999999999997</v>
      </c>
      <c r="J13" s="3">
        <f>D13/H13</f>
        <v>1089.0229304558779</v>
      </c>
      <c r="K13" s="11"/>
      <c r="M13" s="58">
        <v>0.5</v>
      </c>
      <c r="N13" s="58">
        <v>0.5</v>
      </c>
      <c r="O13" s="58">
        <v>0.4</v>
      </c>
      <c r="P13" s="4">
        <v>123.19</v>
      </c>
      <c r="Q13" s="5">
        <v>2782.4364330370863</v>
      </c>
    </row>
    <row r="14" spans="1:17">
      <c r="A14">
        <v>6</v>
      </c>
      <c r="B14" t="s">
        <v>7</v>
      </c>
      <c r="C14">
        <v>1982</v>
      </c>
      <c r="D14">
        <v>1175.6500000000001</v>
      </c>
      <c r="E14" s="5">
        <f t="shared" si="0"/>
        <v>1002.412113536738</v>
      </c>
      <c r="F14" s="5">
        <f t="shared" ref="F14:F56" si="2">alpha*(D14/H10)+(1-alpha)*(F13+G13)</f>
        <v>1114.5242672534043</v>
      </c>
      <c r="G14" s="4">
        <f t="shared" ref="G14:G56" si="3">beta*(F14-F13)+(1-beta)*G13</f>
        <v>13.036133616860898</v>
      </c>
      <c r="H14" s="3">
        <f t="shared" ref="H14:H55" si="4">gamma*(D14/F14)+(1-gamma)*H10</f>
        <v>1.0205141796644117</v>
      </c>
      <c r="I14" s="1">
        <f t="shared" si="1"/>
        <v>173.23788646326204</v>
      </c>
      <c r="J14" s="3">
        <f t="shared" ref="J14:J64" si="5">D14/H14</f>
        <v>1152.0173099276324</v>
      </c>
      <c r="K14" s="11"/>
    </row>
    <row r="15" spans="1:17">
      <c r="A15">
        <v>7</v>
      </c>
      <c r="B15" t="s">
        <v>8</v>
      </c>
      <c r="C15">
        <v>1982</v>
      </c>
      <c r="D15">
        <v>1183.71</v>
      </c>
      <c r="E15" s="5">
        <f t="shared" si="0"/>
        <v>1109.0753459154514</v>
      </c>
      <c r="F15" s="5">
        <f t="shared" si="2"/>
        <v>1151.9497490841459</v>
      </c>
      <c r="G15" s="4">
        <f t="shared" si="3"/>
        <v>15.648743009369273</v>
      </c>
      <c r="H15" s="3">
        <f t="shared" si="4"/>
        <v>1.0132610557209851</v>
      </c>
      <c r="I15" s="1">
        <f t="shared" si="1"/>
        <v>74.634654084548629</v>
      </c>
      <c r="J15" s="3">
        <f t="shared" si="5"/>
        <v>1168.2181934424905</v>
      </c>
      <c r="K15" s="11"/>
    </row>
    <row r="16" spans="1:17">
      <c r="A16">
        <v>8</v>
      </c>
      <c r="B16" t="s">
        <v>9</v>
      </c>
      <c r="C16">
        <v>1982</v>
      </c>
      <c r="D16">
        <v>1505.07</v>
      </c>
      <c r="E16" s="5">
        <f t="shared" si="0"/>
        <v>1416.2618374797275</v>
      </c>
      <c r="F16" s="5">
        <f t="shared" si="2"/>
        <v>1191.1318425840182</v>
      </c>
      <c r="G16" s="4">
        <f t="shared" si="3"/>
        <v>18.16965713915679</v>
      </c>
      <c r="H16" s="3">
        <f t="shared" si="4"/>
        <v>1.2470956901523818</v>
      </c>
      <c r="I16" s="1">
        <f t="shared" si="1"/>
        <v>88.80816252027239</v>
      </c>
      <c r="J16" s="3">
        <f t="shared" si="5"/>
        <v>1206.8600764838634</v>
      </c>
      <c r="K16" s="11"/>
    </row>
    <row r="17" spans="1:11">
      <c r="A17">
        <v>9</v>
      </c>
      <c r="B17" t="s">
        <v>6</v>
      </c>
      <c r="C17">
        <v>1983</v>
      </c>
      <c r="D17">
        <v>1219.6600000000001</v>
      </c>
      <c r="E17" s="5">
        <f t="shared" si="0"/>
        <v>1159.0061320175359</v>
      </c>
      <c r="F17" s="5">
        <f t="shared" si="2"/>
        <v>1229.643247512842</v>
      </c>
      <c r="G17" s="4">
        <f t="shared" si="3"/>
        <v>20.348683854806136</v>
      </c>
      <c r="H17" s="3">
        <f t="shared" si="4"/>
        <v>0.98098671084111111</v>
      </c>
      <c r="I17" s="1">
        <f t="shared" si="1"/>
        <v>60.653867982464135</v>
      </c>
      <c r="J17" s="3">
        <f t="shared" si="5"/>
        <v>1243.2992073401763</v>
      </c>
      <c r="K17" s="11"/>
    </row>
    <row r="18" spans="1:11">
      <c r="A18">
        <v>10</v>
      </c>
      <c r="B18" t="s">
        <v>7</v>
      </c>
      <c r="C18">
        <v>1983</v>
      </c>
      <c r="D18">
        <v>1405.42</v>
      </c>
      <c r="E18" s="5">
        <f t="shared" si="0"/>
        <v>1275.6344904267889</v>
      </c>
      <c r="F18" s="5">
        <f t="shared" si="2"/>
        <v>1290.8697835698817</v>
      </c>
      <c r="G18" s="4">
        <f t="shared" si="3"/>
        <v>24.727556946147836</v>
      </c>
      <c r="H18" s="3">
        <f t="shared" si="4"/>
        <v>1.0665327704059755</v>
      </c>
      <c r="I18" s="1">
        <f t="shared" si="1"/>
        <v>129.78550957321113</v>
      </c>
      <c r="J18" s="3">
        <f t="shared" si="5"/>
        <v>1317.7466637663906</v>
      </c>
      <c r="K18" s="11"/>
    </row>
    <row r="19" spans="1:11">
      <c r="A19">
        <v>11</v>
      </c>
      <c r="B19" t="s">
        <v>8</v>
      </c>
      <c r="C19">
        <v>1983</v>
      </c>
      <c r="D19">
        <v>1440.17</v>
      </c>
      <c r="E19" s="5">
        <f t="shared" si="0"/>
        <v>1333.0435501549925</v>
      </c>
      <c r="F19" s="5">
        <f t="shared" si="2"/>
        <v>1349.5799142269079</v>
      </c>
      <c r="G19" s="4">
        <f t="shared" si="3"/>
        <v>28.367801469292573</v>
      </c>
      <c r="H19" s="3">
        <f t="shared" si="4"/>
        <v>1.0495929172192882</v>
      </c>
      <c r="I19" s="1">
        <f t="shared" si="1"/>
        <v>107.12644984500753</v>
      </c>
      <c r="J19" s="3">
        <f t="shared" si="5"/>
        <v>1372.122445162337</v>
      </c>
      <c r="K19" s="11"/>
    </row>
    <row r="20" spans="1:11">
      <c r="A20">
        <v>12</v>
      </c>
      <c r="B20" t="s">
        <v>9</v>
      </c>
      <c r="C20">
        <v>1983</v>
      </c>
      <c r="D20">
        <v>1645.77</v>
      </c>
      <c r="E20" s="5">
        <f t="shared" si="0"/>
        <v>1718.4326575000512</v>
      </c>
      <c r="F20" s="5">
        <f t="shared" si="2"/>
        <v>1359.2196723913125</v>
      </c>
      <c r="G20" s="4">
        <f t="shared" si="3"/>
        <v>26.361636260916608</v>
      </c>
      <c r="H20" s="3">
        <f t="shared" si="4"/>
        <v>1.2226269747868601</v>
      </c>
      <c r="I20" s="1">
        <f t="shared" si="1"/>
        <v>-72.662657500051182</v>
      </c>
      <c r="J20" s="3">
        <f t="shared" si="5"/>
        <v>1346.0933170453777</v>
      </c>
      <c r="K20" s="11"/>
    </row>
    <row r="21" spans="1:11">
      <c r="A21">
        <v>13</v>
      </c>
      <c r="B21" t="s">
        <v>6</v>
      </c>
      <c r="C21">
        <v>1984</v>
      </c>
      <c r="D21">
        <v>1290.45</v>
      </c>
      <c r="E21" s="5">
        <f t="shared" si="0"/>
        <v>1359.2368505776726</v>
      </c>
      <c r="F21" s="5">
        <f t="shared" si="2"/>
        <v>1363.0429021571581</v>
      </c>
      <c r="G21" s="4">
        <f t="shared" si="3"/>
        <v>23.947301446192785</v>
      </c>
      <c r="H21" s="3">
        <f t="shared" si="4"/>
        <v>0.95788812227128761</v>
      </c>
      <c r="I21" s="1">
        <f t="shared" si="1"/>
        <v>-68.786850577672567</v>
      </c>
      <c r="J21" s="3">
        <f t="shared" si="5"/>
        <v>1347.182379650101</v>
      </c>
      <c r="K21" s="11"/>
    </row>
    <row r="22" spans="1:11">
      <c r="A22">
        <v>14</v>
      </c>
      <c r="B22" t="s">
        <v>7</v>
      </c>
      <c r="C22">
        <v>1984</v>
      </c>
      <c r="D22">
        <v>1515.67</v>
      </c>
      <c r="E22" s="5">
        <f t="shared" si="0"/>
        <v>1479.2705043750298</v>
      </c>
      <c r="F22" s="5">
        <f t="shared" si="2"/>
        <v>1397.9600884216256</v>
      </c>
      <c r="G22" s="4">
        <f t="shared" si="3"/>
        <v>25.122405588362867</v>
      </c>
      <c r="H22" s="3">
        <f t="shared" si="4"/>
        <v>1.0784504069523837</v>
      </c>
      <c r="I22" s="1">
        <f t="shared" si="1"/>
        <v>36.399495624970314</v>
      </c>
      <c r="J22" s="3">
        <f t="shared" si="5"/>
        <v>1405.414648860085</v>
      </c>
      <c r="K22" s="11"/>
    </row>
    <row r="23" spans="1:11">
      <c r="A23">
        <v>15</v>
      </c>
      <c r="B23" t="s">
        <v>8</v>
      </c>
      <c r="C23">
        <v>1984</v>
      </c>
      <c r="D23">
        <v>1457.27</v>
      </c>
      <c r="E23" s="5">
        <f t="shared" si="0"/>
        <v>1493.6573063316441</v>
      </c>
      <c r="F23" s="5">
        <f t="shared" si="2"/>
        <v>1411.9392941088875</v>
      </c>
      <c r="G23" s="4">
        <f t="shared" si="3"/>
        <v>23.928735775257895</v>
      </c>
      <c r="H23" s="3">
        <f t="shared" si="4"/>
        <v>1.0377972251812146</v>
      </c>
      <c r="I23" s="1">
        <f t="shared" si="1"/>
        <v>-36.38730633164414</v>
      </c>
      <c r="J23" s="3">
        <f t="shared" si="5"/>
        <v>1404.1953135358781</v>
      </c>
      <c r="K23" s="11"/>
    </row>
    <row r="24" spans="1:11">
      <c r="A24">
        <v>16</v>
      </c>
      <c r="B24" t="s">
        <v>9</v>
      </c>
      <c r="C24">
        <v>1984</v>
      </c>
      <c r="D24">
        <v>1688.88</v>
      </c>
      <c r="E24" s="5">
        <f t="shared" si="0"/>
        <v>1755.5309855704213</v>
      </c>
      <c r="F24" s="5">
        <f t="shared" si="2"/>
        <v>1418.3456331877196</v>
      </c>
      <c r="G24" s="4">
        <f t="shared" si="3"/>
        <v>22.051720539472079</v>
      </c>
      <c r="H24" s="3">
        <f t="shared" si="4"/>
        <v>1.2011182806827514</v>
      </c>
      <c r="I24" s="1">
        <f t="shared" si="1"/>
        <v>-66.650985570421199</v>
      </c>
      <c r="J24" s="3">
        <f t="shared" si="5"/>
        <v>1406.089664241885</v>
      </c>
      <c r="K24" s="11"/>
    </row>
    <row r="25" spans="1:11">
      <c r="A25">
        <v>17</v>
      </c>
      <c r="B25" t="s">
        <v>6</v>
      </c>
      <c r="C25">
        <v>1985</v>
      </c>
      <c r="D25">
        <v>1325.02</v>
      </c>
      <c r="E25" s="5">
        <f t="shared" si="0"/>
        <v>1379.7395164862714</v>
      </c>
      <c r="F25" s="5">
        <f t="shared" si="2"/>
        <v>1422.035844761006</v>
      </c>
      <c r="G25" s="4">
        <f t="shared" si="3"/>
        <v>20.084818826273306</v>
      </c>
      <c r="H25" s="3">
        <f t="shared" si="4"/>
        <v>0.94027561234685897</v>
      </c>
      <c r="I25" s="1">
        <f t="shared" si="1"/>
        <v>-54.719516486271459</v>
      </c>
      <c r="J25" s="3">
        <f t="shared" si="5"/>
        <v>1409.1825658360394</v>
      </c>
      <c r="K25" s="11"/>
    </row>
    <row r="26" spans="1:11">
      <c r="A26">
        <v>18</v>
      </c>
      <c r="B26" t="s">
        <v>7</v>
      </c>
      <c r="C26">
        <v>1985</v>
      </c>
      <c r="D26">
        <v>1635.04</v>
      </c>
      <c r="E26" s="5">
        <f t="shared" si="0"/>
        <v>1555.2556165201429</v>
      </c>
      <c r="F26" s="5">
        <f t="shared" si="2"/>
        <v>1465.8999392076762</v>
      </c>
      <c r="G26" s="4">
        <f t="shared" si="3"/>
        <v>22.632076681960349</v>
      </c>
      <c r="H26" s="3">
        <f t="shared" si="4"/>
        <v>1.103362092304816</v>
      </c>
      <c r="I26" s="1">
        <f t="shared" si="1"/>
        <v>79.78438347985707</v>
      </c>
      <c r="J26" s="3">
        <f t="shared" si="5"/>
        <v>1481.8707398081447</v>
      </c>
      <c r="K26" s="11"/>
    </row>
    <row r="27" spans="1:11">
      <c r="A27">
        <v>19</v>
      </c>
      <c r="B27" t="s">
        <v>8</v>
      </c>
      <c r="C27">
        <v>1985</v>
      </c>
      <c r="D27">
        <v>1561.79</v>
      </c>
      <c r="E27" s="5">
        <f t="shared" si="0"/>
        <v>1544.7943956836646</v>
      </c>
      <c r="F27" s="5">
        <f t="shared" si="2"/>
        <v>1493.7958841582565</v>
      </c>
      <c r="G27" s="4">
        <f t="shared" si="3"/>
        <v>23.195947087963919</v>
      </c>
      <c r="H27" s="3">
        <f t="shared" si="4"/>
        <v>1.0430047925412689</v>
      </c>
      <c r="I27" s="1">
        <f t="shared" si="1"/>
        <v>16.995604316335402</v>
      </c>
      <c r="J27" s="3">
        <f t="shared" si="5"/>
        <v>1497.3948453244564</v>
      </c>
      <c r="K27" s="11"/>
    </row>
    <row r="28" spans="1:11">
      <c r="A28">
        <v>20</v>
      </c>
      <c r="B28" t="s">
        <v>9</v>
      </c>
      <c r="C28">
        <v>1985</v>
      </c>
      <c r="D28">
        <v>1809.01</v>
      </c>
      <c r="E28" s="5">
        <f t="shared" si="0"/>
        <v>1822.086620156239</v>
      </c>
      <c r="F28" s="5">
        <f t="shared" si="2"/>
        <v>1513.4924550136777</v>
      </c>
      <c r="G28" s="4">
        <f t="shared" si="3"/>
        <v>22.821090690290351</v>
      </c>
      <c r="H28" s="3">
        <f t="shared" si="4"/>
        <v>1.1971636603794669</v>
      </c>
      <c r="I28" s="1">
        <f t="shared" si="1"/>
        <v>-13.07662015623896</v>
      </c>
      <c r="J28" s="3">
        <f t="shared" si="5"/>
        <v>1511.0799466019503</v>
      </c>
      <c r="K28" s="11"/>
    </row>
    <row r="29" spans="1:11">
      <c r="A29">
        <v>21</v>
      </c>
      <c r="B29" t="s">
        <v>6</v>
      </c>
      <c r="C29">
        <v>1986</v>
      </c>
      <c r="D29">
        <v>1415.52</v>
      </c>
      <c r="E29" s="5">
        <f t="shared" si="0"/>
        <v>1444.5581599435725</v>
      </c>
      <c r="F29" s="5">
        <f t="shared" si="2"/>
        <v>1526.3870758755795</v>
      </c>
      <c r="G29" s="4">
        <f t="shared" si="3"/>
        <v>21.757758120650823</v>
      </c>
      <c r="H29" s="3">
        <f t="shared" si="4"/>
        <v>0.93156810286279734</v>
      </c>
      <c r="I29" s="1">
        <f t="shared" si="1"/>
        <v>-29.038159943572509</v>
      </c>
      <c r="J29" s="3">
        <f t="shared" si="5"/>
        <v>1519.5024342825527</v>
      </c>
      <c r="K29" s="11"/>
    </row>
    <row r="30" spans="1:11">
      <c r="A30">
        <v>22</v>
      </c>
      <c r="B30" t="s">
        <v>7</v>
      </c>
      <c r="C30">
        <v>1986</v>
      </c>
      <c r="D30">
        <v>1735.82</v>
      </c>
      <c r="E30" s="5">
        <f t="shared" si="0"/>
        <v>1708.1643232289728</v>
      </c>
      <c r="F30" s="5">
        <f t="shared" si="2"/>
        <v>1556.2013474673458</v>
      </c>
      <c r="G30" s="4">
        <f t="shared" si="3"/>
        <v>22.620779246960684</v>
      </c>
      <c r="H30" s="3">
        <f t="shared" si="4"/>
        <v>1.1114961649535051</v>
      </c>
      <c r="I30" s="1">
        <f t="shared" si="1"/>
        <v>27.655676771027174</v>
      </c>
      <c r="J30" s="3">
        <f t="shared" si="5"/>
        <v>1561.6967963831084</v>
      </c>
      <c r="K30" s="11"/>
    </row>
    <row r="31" spans="1:11">
      <c r="A31">
        <v>23</v>
      </c>
      <c r="B31" t="s">
        <v>8</v>
      </c>
      <c r="C31">
        <v>1986</v>
      </c>
      <c r="D31">
        <v>1590.69</v>
      </c>
      <c r="E31" s="5">
        <f t="shared" si="0"/>
        <v>1646.7190447332202</v>
      </c>
      <c r="F31" s="5">
        <f t="shared" si="2"/>
        <v>1561.5554872836938</v>
      </c>
      <c r="G31" s="4">
        <f t="shared" si="3"/>
        <v>20.771160964508987</v>
      </c>
      <c r="H31" s="3">
        <f t="shared" si="4"/>
        <v>1.0265820630079399</v>
      </c>
      <c r="I31" s="1">
        <f t="shared" si="1"/>
        <v>-56.029044733220189</v>
      </c>
      <c r="J31" s="3">
        <f t="shared" si="5"/>
        <v>1549.5010650577647</v>
      </c>
      <c r="K31" s="11"/>
    </row>
    <row r="32" spans="1:11">
      <c r="A32">
        <v>24</v>
      </c>
      <c r="B32" t="s">
        <v>9</v>
      </c>
      <c r="C32">
        <v>1986</v>
      </c>
      <c r="D32">
        <v>1967.25</v>
      </c>
      <c r="E32" s="5">
        <f t="shared" si="0"/>
        <v>1894.3039621327914</v>
      </c>
      <c r="F32" s="5">
        <f t="shared" si="2"/>
        <v>1601.9118968352382</v>
      </c>
      <c r="G32" s="4">
        <f t="shared" si="3"/>
        <v>22.869150790410881</v>
      </c>
      <c r="H32" s="3">
        <f t="shared" si="4"/>
        <v>1.2180062954336293</v>
      </c>
      <c r="I32" s="1">
        <f t="shared" si="1"/>
        <v>72.946037867208588</v>
      </c>
      <c r="J32" s="3">
        <f t="shared" si="5"/>
        <v>1615.1394351370147</v>
      </c>
      <c r="K32" s="11"/>
    </row>
    <row r="33" spans="1:11">
      <c r="A33">
        <v>25</v>
      </c>
      <c r="B33" t="s">
        <v>6</v>
      </c>
      <c r="C33">
        <v>1987</v>
      </c>
      <c r="D33">
        <v>1476.3</v>
      </c>
      <c r="E33" s="5">
        <f t="shared" si="0"/>
        <v>1513.5941981040544</v>
      </c>
      <c r="F33" s="5">
        <f t="shared" si="2"/>
        <v>1611.9131508141149</v>
      </c>
      <c r="G33" s="4">
        <f t="shared" si="3"/>
        <v>21.49072985940342</v>
      </c>
      <c r="H33" s="3">
        <f t="shared" si="4"/>
        <v>0.92097826823396989</v>
      </c>
      <c r="I33" s="1">
        <f t="shared" si="1"/>
        <v>-37.294198104054431</v>
      </c>
      <c r="J33" s="3">
        <f t="shared" si="5"/>
        <v>1602.96941949661</v>
      </c>
      <c r="K33" s="11"/>
    </row>
    <row r="34" spans="1:11">
      <c r="A34">
        <v>26</v>
      </c>
      <c r="B34" t="s">
        <v>7</v>
      </c>
      <c r="C34">
        <v>1987</v>
      </c>
      <c r="D34">
        <v>1893.7</v>
      </c>
      <c r="E34" s="5">
        <f t="shared" si="0"/>
        <v>1815.5221491887885</v>
      </c>
      <c r="F34" s="5">
        <f t="shared" si="2"/>
        <v>1656.0115953997542</v>
      </c>
      <c r="G34" s="4">
        <f t="shared" si="3"/>
        <v>23.912489035538275</v>
      </c>
      <c r="H34" s="3">
        <f t="shared" si="4"/>
        <v>1.1331039323915513</v>
      </c>
      <c r="I34" s="1">
        <f t="shared" si="1"/>
        <v>78.177850811211556</v>
      </c>
      <c r="J34" s="3">
        <f t="shared" si="5"/>
        <v>1671.2500467658954</v>
      </c>
      <c r="K34" s="11"/>
    </row>
    <row r="35" spans="1:11">
      <c r="A35">
        <v>27</v>
      </c>
      <c r="B35" t="s">
        <v>8</v>
      </c>
      <c r="C35">
        <v>1987</v>
      </c>
      <c r="D35">
        <v>1701.5</v>
      </c>
      <c r="E35" s="5">
        <f t="shared" si="0"/>
        <v>1724.5799322963071</v>
      </c>
      <c r="F35" s="5">
        <f t="shared" si="2"/>
        <v>1672.6976883047369</v>
      </c>
      <c r="G35" s="4">
        <f t="shared" si="3"/>
        <v>23.13839084155985</v>
      </c>
      <c r="H35" s="3">
        <f t="shared" si="4"/>
        <v>1.0202665793298422</v>
      </c>
      <c r="I35" s="1">
        <f t="shared" si="1"/>
        <v>-23.079932296307106</v>
      </c>
      <c r="J35" s="3">
        <f t="shared" si="5"/>
        <v>1667.7013973324727</v>
      </c>
      <c r="K35" s="11"/>
    </row>
    <row r="36" spans="1:11">
      <c r="A36">
        <v>28</v>
      </c>
      <c r="B36" t="s">
        <v>9</v>
      </c>
      <c r="C36">
        <v>1987</v>
      </c>
      <c r="D36">
        <v>2079.98</v>
      </c>
      <c r="E36" s="5">
        <f t="shared" si="0"/>
        <v>2065.5390204236719</v>
      </c>
      <c r="F36" s="5">
        <f t="shared" si="2"/>
        <v>1699.6469833046001</v>
      </c>
      <c r="G36" s="4">
        <f t="shared" si="3"/>
        <v>23.546618396909864</v>
      </c>
      <c r="H36" s="3">
        <f t="shared" si="4"/>
        <v>1.2218952016437341</v>
      </c>
      <c r="I36" s="1">
        <f t="shared" si="1"/>
        <v>14.440979576328118</v>
      </c>
      <c r="J36" s="3">
        <f t="shared" si="5"/>
        <v>1702.2572780398366</v>
      </c>
      <c r="K36" s="11"/>
    </row>
    <row r="37" spans="1:11">
      <c r="A37">
        <v>29</v>
      </c>
      <c r="B37" t="s">
        <v>6</v>
      </c>
      <c r="C37">
        <v>1988</v>
      </c>
      <c r="D37">
        <v>1628.35</v>
      </c>
      <c r="E37" s="5">
        <f t="shared" si="0"/>
        <v>1587.023859126914</v>
      </c>
      <c r="F37" s="5">
        <f t="shared" si="2"/>
        <v>1737.6166273291244</v>
      </c>
      <c r="G37" s="4">
        <f t="shared" si="3"/>
        <v>25.091626155733397</v>
      </c>
      <c r="H37" s="3">
        <f t="shared" si="4"/>
        <v>0.93186407024915852</v>
      </c>
      <c r="I37" s="1">
        <f t="shared" si="1"/>
        <v>41.326140873085933</v>
      </c>
      <c r="J37" s="3">
        <f t="shared" si="5"/>
        <v>1747.4115077369786</v>
      </c>
      <c r="K37" s="11"/>
    </row>
    <row r="38" spans="1:11">
      <c r="A38">
        <v>30</v>
      </c>
      <c r="B38" t="s">
        <v>7</v>
      </c>
      <c r="C38">
        <v>1988</v>
      </c>
      <c r="D38">
        <v>1812.1</v>
      </c>
      <c r="E38" s="5">
        <f t="shared" si="0"/>
        <v>1997.3316536827358</v>
      </c>
      <c r="F38" s="5">
        <f t="shared" si="2"/>
        <v>1710.1638624469847</v>
      </c>
      <c r="G38" s="4">
        <f t="shared" si="3"/>
        <v>19.463022703712838</v>
      </c>
      <c r="H38" s="3">
        <f t="shared" si="4"/>
        <v>1.0835284416249451</v>
      </c>
      <c r="I38" s="1">
        <f t="shared" si="1"/>
        <v>-185.2316536827359</v>
      </c>
      <c r="J38" s="3">
        <f t="shared" si="5"/>
        <v>1672.4064919628977</v>
      </c>
      <c r="K38" s="11"/>
    </row>
    <row r="39" spans="1:11">
      <c r="A39">
        <v>31</v>
      </c>
      <c r="B39" t="s">
        <v>8</v>
      </c>
      <c r="C39">
        <v>1988</v>
      </c>
      <c r="D39">
        <v>1846</v>
      </c>
      <c r="E39" s="5">
        <f t="shared" si="0"/>
        <v>1764.6805056296321</v>
      </c>
      <c r="F39" s="5">
        <f t="shared" si="2"/>
        <v>1755.2458698762439</v>
      </c>
      <c r="G39" s="4">
        <f t="shared" si="3"/>
        <v>22.207351889287295</v>
      </c>
      <c r="H39" s="3">
        <f t="shared" si="4"/>
        <v>1.0414719687858451</v>
      </c>
      <c r="I39" s="1">
        <f t="shared" si="1"/>
        <v>81.31949437036792</v>
      </c>
      <c r="J39" s="3">
        <f t="shared" si="5"/>
        <v>1772.4912962871952</v>
      </c>
      <c r="K39" s="11"/>
    </row>
    <row r="40" spans="1:11">
      <c r="A40">
        <v>32</v>
      </c>
      <c r="B40" t="s">
        <v>9</v>
      </c>
      <c r="C40">
        <v>1988</v>
      </c>
      <c r="D40">
        <v>2403.1999999999998</v>
      </c>
      <c r="E40" s="5">
        <f t="shared" si="0"/>
        <v>2171.8615628214984</v>
      </c>
      <c r="F40" s="5">
        <f t="shared" si="2"/>
        <v>1838.3080083830316</v>
      </c>
      <c r="G40" s="4">
        <f t="shared" si="3"/>
        <v>28.726172552378614</v>
      </c>
      <c r="H40" s="3">
        <f t="shared" si="4"/>
        <v>1.2794947477949599</v>
      </c>
      <c r="I40" s="1">
        <f t="shared" si="1"/>
        <v>231.33843717850141</v>
      </c>
      <c r="J40" s="3">
        <f t="shared" si="5"/>
        <v>1878.2413950050186</v>
      </c>
      <c r="K40" s="11"/>
    </row>
    <row r="41" spans="1:11">
      <c r="A41">
        <v>33</v>
      </c>
      <c r="B41" t="s">
        <v>6</v>
      </c>
      <c r="C41">
        <v>1989</v>
      </c>
      <c r="D41">
        <v>1807.2</v>
      </c>
      <c r="E41" s="5">
        <f t="shared" si="0"/>
        <v>1739.8220711407753</v>
      </c>
      <c r="F41" s="5">
        <f t="shared" si="2"/>
        <v>1890.2747092230916</v>
      </c>
      <c r="G41" s="4">
        <f t="shared" si="3"/>
        <v>31.215719298719968</v>
      </c>
      <c r="H41" s="3">
        <f t="shared" si="4"/>
        <v>0.9481788898694381</v>
      </c>
      <c r="I41" s="1">
        <f t="shared" si="1"/>
        <v>67.377928859224767</v>
      </c>
      <c r="J41" s="3">
        <f t="shared" si="5"/>
        <v>1905.9694529255414</v>
      </c>
      <c r="K41" s="11"/>
    </row>
    <row r="42" spans="1:11">
      <c r="A42">
        <v>34</v>
      </c>
      <c r="B42" t="s">
        <v>7</v>
      </c>
      <c r="C42">
        <v>1989</v>
      </c>
      <c r="D42">
        <v>1811.7</v>
      </c>
      <c r="E42" s="5">
        <f t="shared" si="0"/>
        <v>2081.9895296134864</v>
      </c>
      <c r="F42" s="5">
        <f t="shared" si="2"/>
        <v>1841.3097341853197</v>
      </c>
      <c r="G42" s="4">
        <f t="shared" si="3"/>
        <v>22.626689641824907</v>
      </c>
      <c r="H42" s="3">
        <f t="shared" si="4"/>
        <v>1.0163404102026143</v>
      </c>
      <c r="I42" s="1">
        <f t="shared" si="1"/>
        <v>-270.28952961348637</v>
      </c>
      <c r="J42" s="3">
        <f t="shared" si="5"/>
        <v>1782.5720416241497</v>
      </c>
      <c r="K42" s="11"/>
    </row>
    <row r="43" spans="1:11">
      <c r="A43">
        <v>35</v>
      </c>
      <c r="B43" t="s">
        <v>8</v>
      </c>
      <c r="C43">
        <v>1989</v>
      </c>
      <c r="D43">
        <v>2008</v>
      </c>
      <c r="E43" s="5">
        <f t="shared" si="0"/>
        <v>1941.2375370149039</v>
      </c>
      <c r="F43" s="5">
        <f t="shared" si="2"/>
        <v>1884.5410941769424</v>
      </c>
      <c r="G43" s="4">
        <f t="shared" si="3"/>
        <v>24.833880863720008</v>
      </c>
      <c r="H43" s="3">
        <f t="shared" si="4"/>
        <v>1.0576869437095855</v>
      </c>
      <c r="I43" s="1">
        <f t="shared" si="1"/>
        <v>66.762462985096136</v>
      </c>
      <c r="J43" s="3">
        <f t="shared" si="5"/>
        <v>1898.482355239649</v>
      </c>
      <c r="K43" s="11"/>
    </row>
    <row r="44" spans="1:11">
      <c r="A44">
        <v>36</v>
      </c>
      <c r="B44" t="s">
        <v>9</v>
      </c>
      <c r="C44">
        <v>1989</v>
      </c>
      <c r="D44">
        <v>2128.8000000000002</v>
      </c>
      <c r="E44" s="5">
        <f t="shared" si="0"/>
        <v>2443.0352521356599</v>
      </c>
      <c r="F44" s="5">
        <f t="shared" si="2"/>
        <v>1830.4349422006308</v>
      </c>
      <c r="G44" s="4">
        <f t="shared" si="3"/>
        <v>16.377752006393294</v>
      </c>
      <c r="H44" s="3">
        <f t="shared" si="4"/>
        <v>1.2009187056233213</v>
      </c>
      <c r="I44" s="1">
        <f t="shared" si="1"/>
        <v>-314.23525213565972</v>
      </c>
      <c r="J44" s="3">
        <f t="shared" si="5"/>
        <v>1772.6428858438626</v>
      </c>
      <c r="K44" s="11"/>
    </row>
    <row r="45" spans="1:11">
      <c r="A45">
        <v>37</v>
      </c>
      <c r="B45" t="s">
        <v>6</v>
      </c>
      <c r="C45">
        <v>1990</v>
      </c>
      <c r="D45">
        <v>1871.61</v>
      </c>
      <c r="E45" s="5">
        <f t="shared" si="0"/>
        <v>1751.1088101900023</v>
      </c>
      <c r="F45" s="5">
        <f t="shared" si="2"/>
        <v>1887.6617440310492</v>
      </c>
      <c r="G45" s="4">
        <f t="shared" si="3"/>
        <v>20.753539760514251</v>
      </c>
      <c r="H45" s="3">
        <f t="shared" si="4"/>
        <v>0.9773973082850459</v>
      </c>
      <c r="I45" s="1">
        <f t="shared" si="1"/>
        <v>120.50118980999764</v>
      </c>
      <c r="J45" s="3">
        <f t="shared" si="5"/>
        <v>1914.8917069190127</v>
      </c>
      <c r="K45" s="11"/>
    </row>
    <row r="46" spans="1:11">
      <c r="A46">
        <v>38</v>
      </c>
      <c r="B46" t="s">
        <v>7</v>
      </c>
      <c r="C46">
        <v>1990</v>
      </c>
      <c r="D46">
        <v>2003.57</v>
      </c>
      <c r="E46" s="5">
        <f t="shared" si="0"/>
        <v>1939.5995723656563</v>
      </c>
      <c r="F46" s="5">
        <f t="shared" si="2"/>
        <v>1928.646452243004</v>
      </c>
      <c r="G46" s="4">
        <f t="shared" si="3"/>
        <v>22.920721115839306</v>
      </c>
      <c r="H46" s="3">
        <f t="shared" si="4"/>
        <v>1.0315219623083278</v>
      </c>
      <c r="I46" s="1">
        <f t="shared" si="1"/>
        <v>63.97042763434365</v>
      </c>
      <c r="J46" s="3">
        <f t="shared" si="5"/>
        <v>1942.3435207491214</v>
      </c>
      <c r="K46" s="11"/>
    </row>
    <row r="47" spans="1:11">
      <c r="A47">
        <v>39</v>
      </c>
      <c r="B47" t="s">
        <v>8</v>
      </c>
      <c r="C47">
        <v>1990</v>
      </c>
      <c r="D47">
        <v>2100.87</v>
      </c>
      <c r="E47" s="5">
        <f t="shared" si="0"/>
        <v>2064.1471190338698</v>
      </c>
      <c r="F47" s="5">
        <f t="shared" si="2"/>
        <v>1962.7270786122185</v>
      </c>
      <c r="G47" s="4">
        <f t="shared" si="3"/>
        <v>24.116180421630755</v>
      </c>
      <c r="H47" s="3">
        <f t="shared" si="4"/>
        <v>1.0662507409056099</v>
      </c>
      <c r="I47" s="1">
        <f t="shared" si="1"/>
        <v>36.722880966130106</v>
      </c>
      <c r="J47" s="3">
        <f t="shared" si="5"/>
        <v>1970.3339180947683</v>
      </c>
      <c r="K47" s="11"/>
    </row>
    <row r="48" spans="1:11">
      <c r="A48">
        <v>40</v>
      </c>
      <c r="B48" t="s">
        <v>9</v>
      </c>
      <c r="C48">
        <v>1990</v>
      </c>
      <c r="D48">
        <v>2293.33</v>
      </c>
      <c r="E48" s="5">
        <f t="shared" si="0"/>
        <v>2386.0372349153517</v>
      </c>
      <c r="F48" s="5">
        <f t="shared" si="2"/>
        <v>1962.0301648248017</v>
      </c>
      <c r="G48" s="4">
        <f t="shared" si="3"/>
        <v>21.458178968731815</v>
      </c>
      <c r="H48" s="3">
        <f t="shared" si="4"/>
        <v>1.1792916453192976</v>
      </c>
      <c r="I48" s="1">
        <f t="shared" si="1"/>
        <v>-92.707234915351819</v>
      </c>
      <c r="J48" s="3">
        <f t="shared" si="5"/>
        <v>1944.6673849530005</v>
      </c>
      <c r="K48" s="11"/>
    </row>
    <row r="49" spans="1:11">
      <c r="A49">
        <v>41</v>
      </c>
      <c r="B49" t="s">
        <v>6</v>
      </c>
      <c r="C49">
        <v>1991</v>
      </c>
      <c r="D49">
        <v>1886.3</v>
      </c>
      <c r="E49" s="5">
        <f t="shared" si="0"/>
        <v>1938.6561682385634</v>
      </c>
      <c r="F49" s="5">
        <f t="shared" si="2"/>
        <v>1966.2705452583618</v>
      </c>
      <c r="G49" s="4">
        <f t="shared" si="3"/>
        <v>19.613792567880598</v>
      </c>
      <c r="H49" s="3">
        <f t="shared" si="4"/>
        <v>0.96520982243964193</v>
      </c>
      <c r="I49" s="1">
        <f t="shared" si="1"/>
        <v>-52.356168238563441</v>
      </c>
      <c r="J49" s="3">
        <f t="shared" si="5"/>
        <v>1954.2900995684356</v>
      </c>
      <c r="K49" s="11"/>
    </row>
    <row r="50" spans="1:11">
      <c r="A50">
        <v>42</v>
      </c>
      <c r="B50" t="s">
        <v>7</v>
      </c>
      <c r="C50">
        <v>1991</v>
      </c>
      <c r="D50">
        <v>2073.6999999999998</v>
      </c>
      <c r="E50" s="5">
        <f t="shared" si="0"/>
        <v>2048.4833090718998</v>
      </c>
      <c r="F50" s="5">
        <f t="shared" si="2"/>
        <v>1993.7419487829802</v>
      </c>
      <c r="G50" s="4">
        <f t="shared" si="3"/>
        <v>20.455507074074998</v>
      </c>
      <c r="H50" s="3">
        <f t="shared" si="4"/>
        <v>1.0373110308574547</v>
      </c>
      <c r="I50" s="1">
        <f t="shared" si="1"/>
        <v>25.216690928099979</v>
      </c>
      <c r="J50" s="3">
        <f t="shared" si="5"/>
        <v>1999.1111039143705</v>
      </c>
      <c r="K50" s="11"/>
    </row>
    <row r="51" spans="1:11">
      <c r="A51">
        <v>43</v>
      </c>
      <c r="B51" t="s">
        <v>8</v>
      </c>
      <c r="C51">
        <v>1991</v>
      </c>
      <c r="D51" s="6">
        <v>2295.1</v>
      </c>
      <c r="E51" s="5">
        <f>(F50+G50)*H47</f>
        <v>2147.6395296377796</v>
      </c>
      <c r="F51" s="5">
        <f t="shared" si="2"/>
        <v>2058.6500565967817</v>
      </c>
      <c r="G51" s="4">
        <f t="shared" si="3"/>
        <v>25.217310513657576</v>
      </c>
      <c r="H51" s="3">
        <f t="shared" si="4"/>
        <v>1.0990363026772292</v>
      </c>
      <c r="I51" s="1">
        <f>D51-E51</f>
        <v>147.46047036222035</v>
      </c>
      <c r="J51" s="3">
        <f t="shared" si="5"/>
        <v>2088.2840670587357</v>
      </c>
      <c r="K51" s="11"/>
    </row>
    <row r="52" spans="1:11">
      <c r="A52">
        <v>44</v>
      </c>
      <c r="B52" t="s">
        <v>9</v>
      </c>
      <c r="C52">
        <v>1991</v>
      </c>
      <c r="D52" s="6">
        <v>2520.4699999999998</v>
      </c>
      <c r="E52" s="5">
        <f>(F51+G51)*H48</f>
        <v>2457.4873759868628</v>
      </c>
      <c r="F52" s="5">
        <f t="shared" si="2"/>
        <v>2101.033814806317</v>
      </c>
      <c r="G52" s="4">
        <f t="shared" si="3"/>
        <v>27.056196165416356</v>
      </c>
      <c r="H52" s="3">
        <f t="shared" si="4"/>
        <v>1.1930123763720339</v>
      </c>
      <c r="I52" s="1">
        <f>D52-E52</f>
        <v>62.982624013136956</v>
      </c>
      <c r="J52" s="3">
        <f t="shared" si="5"/>
        <v>2112.6939249907714</v>
      </c>
      <c r="K52" s="11"/>
    </row>
    <row r="53" spans="1:11">
      <c r="A53">
        <v>45</v>
      </c>
      <c r="B53" t="s">
        <v>6</v>
      </c>
      <c r="C53">
        <v>1992</v>
      </c>
      <c r="D53" s="6">
        <v>2055.1</v>
      </c>
      <c r="E53" s="5">
        <f>(F52+G52)*H49</f>
        <v>2054.053381625602</v>
      </c>
      <c r="F53" s="5">
        <f t="shared" si="2"/>
        <v>2128.4385468797163</v>
      </c>
      <c r="G53" s="4">
        <f t="shared" si="3"/>
        <v>27.093531652155797</v>
      </c>
      <c r="H53" s="3">
        <f t="shared" si="4"/>
        <v>0.9654348920103778</v>
      </c>
      <c r="I53" s="1">
        <f>D53-E53</f>
        <v>1.0466183743978945</v>
      </c>
      <c r="J53" s="3">
        <f t="shared" si="5"/>
        <v>2128.6779844061289</v>
      </c>
      <c r="K53" s="11"/>
    </row>
    <row r="54" spans="1:11">
      <c r="A54">
        <v>46</v>
      </c>
      <c r="B54" t="s">
        <v>7</v>
      </c>
      <c r="C54">
        <v>1992</v>
      </c>
      <c r="D54" s="6">
        <v>2299.4</v>
      </c>
      <c r="E54" s="5">
        <f>(F53+G53)*H50</f>
        <v>2235.9572024282083</v>
      </c>
      <c r="F54" s="5">
        <f t="shared" si="2"/>
        <v>2175.1907531761217</v>
      </c>
      <c r="G54" s="4">
        <f t="shared" si="3"/>
        <v>29.199386944779071</v>
      </c>
      <c r="H54" s="3">
        <f t="shared" si="4"/>
        <v>1.0506608235075161</v>
      </c>
      <c r="I54" s="1">
        <f>D54-E54</f>
        <v>63.442797571791743</v>
      </c>
      <c r="J54" s="3">
        <f t="shared" si="5"/>
        <v>2188.5273996642463</v>
      </c>
      <c r="K54" s="11"/>
    </row>
    <row r="55" spans="1:11">
      <c r="A55">
        <v>47</v>
      </c>
      <c r="B55" t="s">
        <v>8</v>
      </c>
      <c r="C55">
        <v>1992</v>
      </c>
      <c r="D55" s="14">
        <v>2472.5</v>
      </c>
      <c r="E55" s="5">
        <f>(F54+G54)*H51</f>
        <v>2422.7047892566143</v>
      </c>
      <c r="F55" s="5">
        <f t="shared" si="2"/>
        <v>2218.9533276747529</v>
      </c>
      <c r="G55" s="4">
        <f t="shared" si="3"/>
        <v>30.759408977938659</v>
      </c>
      <c r="H55" s="3">
        <f t="shared" si="4"/>
        <v>1.1093076863129738</v>
      </c>
      <c r="I55" s="1">
        <f>D55-E55</f>
        <v>49.795210743385724</v>
      </c>
      <c r="J55" s="3">
        <f t="shared" si="5"/>
        <v>2228.8676356493061</v>
      </c>
      <c r="K55" s="11"/>
    </row>
    <row r="56" spans="1:11">
      <c r="A56">
        <v>48</v>
      </c>
      <c r="B56" t="s">
        <v>9</v>
      </c>
      <c r="C56">
        <v>1992</v>
      </c>
      <c r="D56" s="2" t="s">
        <v>91</v>
      </c>
      <c r="E56" s="5">
        <f>($F$55+$G$55*K56)*H52</f>
        <v>2683.9351381084593</v>
      </c>
      <c r="F56" s="5" t="e">
        <f t="shared" si="2"/>
        <v>#VALUE!</v>
      </c>
      <c r="G56" s="4" t="e">
        <f t="shared" si="3"/>
        <v>#VALUE!</v>
      </c>
      <c r="H56" s="3">
        <v>1.0662507409056099</v>
      </c>
      <c r="J56" s="3" t="e">
        <f t="shared" si="5"/>
        <v>#VALUE!</v>
      </c>
      <c r="K56">
        <v>1</v>
      </c>
    </row>
    <row r="57" spans="1:11">
      <c r="A57">
        <v>49</v>
      </c>
      <c r="B57" t="s">
        <v>6</v>
      </c>
      <c r="C57">
        <v>1993</v>
      </c>
      <c r="D57" s="2" t="s">
        <v>91</v>
      </c>
      <c r="E57" s="5">
        <f t="shared" ref="E57:E64" si="6">($F$55+$G$55*K57)*H53</f>
        <v>2201.647379649582</v>
      </c>
      <c r="F57" s="28"/>
      <c r="G57" s="29"/>
      <c r="H57" s="27">
        <v>1.1792916453192976</v>
      </c>
      <c r="I57" s="31"/>
      <c r="J57" s="3" t="e">
        <f t="shared" si="5"/>
        <v>#VALUE!</v>
      </c>
      <c r="K57">
        <v>2</v>
      </c>
    </row>
    <row r="58" spans="1:11">
      <c r="A58">
        <v>50</v>
      </c>
      <c r="B58" t="s">
        <v>7</v>
      </c>
      <c r="C58">
        <v>1993</v>
      </c>
      <c r="D58" s="2" t="s">
        <v>91</v>
      </c>
      <c r="E58" s="5">
        <f t="shared" si="6"/>
        <v>2428.3204484815956</v>
      </c>
      <c r="F58" s="28"/>
      <c r="G58" s="29"/>
      <c r="H58" s="27">
        <v>0.96520982243964193</v>
      </c>
      <c r="I58" s="31"/>
      <c r="J58" s="3" t="e">
        <f t="shared" si="5"/>
        <v>#VALUE!</v>
      </c>
      <c r="K58">
        <v>3</v>
      </c>
    </row>
    <row r="59" spans="1:11">
      <c r="A59">
        <v>51</v>
      </c>
      <c r="B59" t="s">
        <v>8</v>
      </c>
      <c r="C59">
        <v>1993</v>
      </c>
      <c r="D59" s="2" t="s">
        <v>91</v>
      </c>
      <c r="E59" s="5">
        <f t="shared" si="6"/>
        <v>2597.9885771820404</v>
      </c>
      <c r="F59" s="28"/>
      <c r="G59" s="29"/>
      <c r="H59" s="27">
        <v>1.0373110308574547</v>
      </c>
      <c r="I59" s="31"/>
      <c r="J59" s="3" t="e">
        <f t="shared" si="5"/>
        <v>#VALUE!</v>
      </c>
      <c r="K59">
        <v>4</v>
      </c>
    </row>
    <row r="60" spans="1:11">
      <c r="A60">
        <v>52</v>
      </c>
      <c r="B60" t="s">
        <v>9</v>
      </c>
      <c r="C60">
        <v>1993</v>
      </c>
      <c r="D60" s="2" t="s">
        <v>91</v>
      </c>
      <c r="E60" s="5">
        <f t="shared" si="6"/>
        <v>2529.9468427309025</v>
      </c>
      <c r="F60" s="28"/>
      <c r="G60" s="29"/>
      <c r="H60" s="27">
        <v>1.0990363026772292</v>
      </c>
      <c r="I60" s="31"/>
      <c r="J60" s="3" t="e">
        <f t="shared" si="5"/>
        <v>#VALUE!</v>
      </c>
      <c r="K60">
        <v>5</v>
      </c>
    </row>
    <row r="61" spans="1:11">
      <c r="A61">
        <v>53</v>
      </c>
      <c r="B61" t="s">
        <v>6</v>
      </c>
      <c r="C61">
        <v>1994</v>
      </c>
      <c r="D61" s="2" t="s">
        <v>91</v>
      </c>
      <c r="E61" s="5">
        <f t="shared" si="6"/>
        <v>2834.4390048161449</v>
      </c>
      <c r="F61" s="28"/>
      <c r="G61" s="29"/>
      <c r="H61" s="27">
        <v>1.1930123763720339</v>
      </c>
      <c r="I61" s="31"/>
      <c r="J61" s="3" t="e">
        <f t="shared" si="5"/>
        <v>#VALUE!</v>
      </c>
      <c r="K61">
        <v>6</v>
      </c>
    </row>
    <row r="62" spans="1:11">
      <c r="A62">
        <v>54</v>
      </c>
      <c r="B62" t="s">
        <v>7</v>
      </c>
      <c r="C62">
        <v>1994</v>
      </c>
      <c r="D62" s="2" t="s">
        <v>91</v>
      </c>
      <c r="E62" s="5">
        <f t="shared" si="6"/>
        <v>2349.5805331524125</v>
      </c>
      <c r="F62" s="28"/>
      <c r="G62" s="29"/>
      <c r="H62" s="27">
        <v>0.9654348920103778</v>
      </c>
      <c r="I62" s="31"/>
      <c r="J62" s="3" t="e">
        <f t="shared" si="5"/>
        <v>#VALUE!</v>
      </c>
      <c r="K62">
        <v>7</v>
      </c>
    </row>
    <row r="63" spans="1:11">
      <c r="A63">
        <v>55</v>
      </c>
      <c r="B63" t="s">
        <v>8</v>
      </c>
      <c r="C63">
        <v>1994</v>
      </c>
      <c r="D63" s="2" t="s">
        <v>91</v>
      </c>
      <c r="E63" s="5">
        <f t="shared" si="6"/>
        <v>2557.0013576386505</v>
      </c>
      <c r="F63" s="28"/>
      <c r="G63" s="29"/>
      <c r="H63" s="27">
        <v>1.0506608235075161</v>
      </c>
      <c r="I63" s="31"/>
      <c r="J63" s="3" t="e">
        <f t="shared" si="5"/>
        <v>#VALUE!</v>
      </c>
      <c r="K63">
        <v>8</v>
      </c>
    </row>
    <row r="64" spans="1:11">
      <c r="A64">
        <v>56</v>
      </c>
      <c r="B64" t="s">
        <v>9</v>
      </c>
      <c r="C64">
        <v>1994</v>
      </c>
      <c r="D64" s="2" t="s">
        <v>91</v>
      </c>
      <c r="E64" s="5">
        <f t="shared" si="6"/>
        <v>2742.9616251018492</v>
      </c>
      <c r="F64" s="32"/>
      <c r="G64" s="33"/>
      <c r="H64" s="34">
        <v>1.1093076863129738</v>
      </c>
      <c r="I64" s="35"/>
      <c r="J64" s="3" t="e">
        <f t="shared" si="5"/>
        <v>#VALUE!</v>
      </c>
      <c r="K64">
        <v>9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130" orientation="portrait" horizontalDpi="4294967292" verticalDpi="4294967292"/>
  <headerFooter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pane ySplit="4080"/>
      <selection activeCell="C4" sqref="C4"/>
      <selection pane="bottomLeft" activeCell="F144" sqref="F144"/>
    </sheetView>
  </sheetViews>
  <sheetFormatPr defaultColWidth="11.42578125" defaultRowHeight="12.75"/>
  <sheetData>
    <row r="1" spans="1:5" ht="18">
      <c r="A1" s="56" t="s">
        <v>50</v>
      </c>
    </row>
    <row r="3" spans="1:5">
      <c r="A3" s="55" t="s">
        <v>20</v>
      </c>
      <c r="B3" s="55" t="s">
        <v>21</v>
      </c>
      <c r="C3" s="45" t="s">
        <v>22</v>
      </c>
      <c r="D3" s="45" t="s">
        <v>35</v>
      </c>
      <c r="E3" s="45" t="s">
        <v>36</v>
      </c>
    </row>
    <row r="4" spans="1:5">
      <c r="A4" s="57" t="s">
        <v>23</v>
      </c>
      <c r="B4" s="57">
        <v>1982</v>
      </c>
      <c r="C4">
        <v>70.14</v>
      </c>
      <c r="D4">
        <v>100.5</v>
      </c>
      <c r="E4">
        <v>53464</v>
      </c>
    </row>
    <row r="5" spans="1:5">
      <c r="A5" s="57" t="s">
        <v>24</v>
      </c>
      <c r="B5" s="57">
        <v>1982</v>
      </c>
      <c r="C5">
        <v>70.34</v>
      </c>
      <c r="D5">
        <v>121.7</v>
      </c>
      <c r="E5">
        <v>71597</v>
      </c>
    </row>
    <row r="6" spans="1:5">
      <c r="A6" s="57" t="s">
        <v>25</v>
      </c>
      <c r="B6" s="57">
        <v>1982</v>
      </c>
      <c r="C6">
        <v>75.03</v>
      </c>
      <c r="D6">
        <v>122.3</v>
      </c>
      <c r="E6">
        <v>61823</v>
      </c>
    </row>
    <row r="7" spans="1:5">
      <c r="A7" s="57" t="s">
        <v>26</v>
      </c>
      <c r="B7" s="57">
        <v>1982</v>
      </c>
      <c r="C7">
        <v>75.510000000000005</v>
      </c>
      <c r="D7">
        <v>132.1</v>
      </c>
      <c r="E7">
        <v>85109</v>
      </c>
    </row>
    <row r="8" spans="1:5">
      <c r="A8" s="57" t="s">
        <v>27</v>
      </c>
      <c r="B8" s="57">
        <v>1982</v>
      </c>
      <c r="C8">
        <v>76.02</v>
      </c>
      <c r="D8">
        <v>124.7</v>
      </c>
      <c r="E8">
        <v>76774</v>
      </c>
    </row>
    <row r="9" spans="1:5">
      <c r="A9" s="57" t="s">
        <v>28</v>
      </c>
      <c r="B9" s="57">
        <v>1982</v>
      </c>
      <c r="C9">
        <v>77.069999999999993</v>
      </c>
      <c r="D9">
        <v>123.7</v>
      </c>
      <c r="E9">
        <v>88427</v>
      </c>
    </row>
    <row r="10" spans="1:5">
      <c r="A10" s="57" t="s">
        <v>29</v>
      </c>
      <c r="B10" s="57">
        <v>1982</v>
      </c>
      <c r="C10">
        <v>73.52</v>
      </c>
      <c r="D10">
        <v>130</v>
      </c>
      <c r="E10">
        <v>73137</v>
      </c>
    </row>
    <row r="11" spans="1:5">
      <c r="A11" s="57" t="s">
        <v>30</v>
      </c>
      <c r="B11" s="57">
        <v>1982</v>
      </c>
      <c r="C11">
        <v>71.02</v>
      </c>
      <c r="D11">
        <v>117.9</v>
      </c>
      <c r="E11">
        <v>55696</v>
      </c>
    </row>
    <row r="12" spans="1:5">
      <c r="A12" s="57" t="s">
        <v>31</v>
      </c>
      <c r="B12" s="57">
        <v>1982</v>
      </c>
      <c r="C12">
        <v>72.52</v>
      </c>
      <c r="D12">
        <v>111.7</v>
      </c>
      <c r="E12">
        <v>59722</v>
      </c>
    </row>
    <row r="13" spans="1:5">
      <c r="A13" s="57" t="s">
        <v>32</v>
      </c>
      <c r="B13" s="57">
        <v>1982</v>
      </c>
      <c r="C13">
        <v>68.12</v>
      </c>
      <c r="D13">
        <v>119.1</v>
      </c>
      <c r="E13">
        <v>54637</v>
      </c>
    </row>
    <row r="14" spans="1:5">
      <c r="A14" s="57" t="s">
        <v>33</v>
      </c>
      <c r="B14" s="57">
        <v>1982</v>
      </c>
      <c r="C14">
        <v>67.510000000000005</v>
      </c>
      <c r="D14">
        <v>116.5</v>
      </c>
      <c r="E14">
        <v>64156</v>
      </c>
    </row>
    <row r="15" spans="1:5">
      <c r="A15" s="57" t="s">
        <v>34</v>
      </c>
      <c r="B15" s="57">
        <v>1982</v>
      </c>
      <c r="C15">
        <v>66.87</v>
      </c>
      <c r="D15">
        <v>149.1</v>
      </c>
      <c r="E15">
        <v>60864</v>
      </c>
    </row>
    <row r="16" spans="1:5">
      <c r="A16" s="57" t="s">
        <v>23</v>
      </c>
      <c r="B16" s="57">
        <v>1983</v>
      </c>
      <c r="C16">
        <v>70.23</v>
      </c>
      <c r="D16">
        <v>120.7</v>
      </c>
      <c r="E16">
        <v>67077</v>
      </c>
    </row>
    <row r="17" spans="1:5">
      <c r="A17" s="57" t="s">
        <v>24</v>
      </c>
      <c r="B17" s="57">
        <v>1983</v>
      </c>
      <c r="C17">
        <v>70.599999999999994</v>
      </c>
      <c r="D17">
        <v>132</v>
      </c>
      <c r="E17">
        <v>74764</v>
      </c>
    </row>
    <row r="18" spans="1:5">
      <c r="A18" s="57" t="s">
        <v>25</v>
      </c>
      <c r="B18" s="57">
        <v>1983</v>
      </c>
      <c r="C18">
        <v>72.64</v>
      </c>
      <c r="D18">
        <v>136.69999999999999</v>
      </c>
      <c r="E18">
        <v>72040</v>
      </c>
    </row>
    <row r="19" spans="1:5">
      <c r="A19" s="57" t="s">
        <v>26</v>
      </c>
      <c r="B19" s="57">
        <v>1983</v>
      </c>
      <c r="C19">
        <v>73.63</v>
      </c>
      <c r="D19">
        <v>131.5</v>
      </c>
      <c r="E19">
        <v>72982</v>
      </c>
    </row>
    <row r="20" spans="1:5">
      <c r="A20" s="57" t="s">
        <v>27</v>
      </c>
      <c r="B20" s="57">
        <v>1983</v>
      </c>
      <c r="C20">
        <v>74</v>
      </c>
      <c r="D20">
        <v>134.5</v>
      </c>
      <c r="E20">
        <v>83860</v>
      </c>
    </row>
    <row r="21" spans="1:5">
      <c r="A21" s="57" t="s">
        <v>28</v>
      </c>
      <c r="B21" s="57">
        <v>1983</v>
      </c>
      <c r="C21">
        <v>76.38</v>
      </c>
      <c r="D21">
        <v>128.4</v>
      </c>
      <c r="E21">
        <v>82957</v>
      </c>
    </row>
    <row r="22" spans="1:5">
      <c r="A22" s="57" t="s">
        <v>29</v>
      </c>
      <c r="B22" s="57">
        <v>1983</v>
      </c>
      <c r="C22">
        <v>74.14</v>
      </c>
      <c r="D22">
        <v>133.69999999999999</v>
      </c>
      <c r="E22">
        <v>88297</v>
      </c>
    </row>
    <row r="23" spans="1:5">
      <c r="A23" s="57" t="s">
        <v>30</v>
      </c>
      <c r="B23" s="57">
        <v>1983</v>
      </c>
      <c r="C23">
        <v>72.27</v>
      </c>
      <c r="D23">
        <v>125.9</v>
      </c>
      <c r="E23">
        <v>91831</v>
      </c>
    </row>
    <row r="24" spans="1:5">
      <c r="A24" s="57" t="s">
        <v>31</v>
      </c>
      <c r="B24" s="57">
        <v>1983</v>
      </c>
      <c r="C24">
        <v>73.03</v>
      </c>
      <c r="D24">
        <v>118.4</v>
      </c>
      <c r="E24">
        <v>82898</v>
      </c>
    </row>
    <row r="25" spans="1:5">
      <c r="A25" s="57" t="s">
        <v>32</v>
      </c>
      <c r="B25" s="57">
        <v>1983</v>
      </c>
      <c r="C25">
        <v>69.540000000000006</v>
      </c>
      <c r="D25">
        <v>120.1</v>
      </c>
      <c r="E25">
        <v>82128</v>
      </c>
    </row>
    <row r="26" spans="1:5">
      <c r="A26" s="57" t="s">
        <v>33</v>
      </c>
      <c r="B26" s="57">
        <v>1983</v>
      </c>
      <c r="C26">
        <v>67.45</v>
      </c>
      <c r="D26">
        <v>118.5</v>
      </c>
      <c r="E26">
        <v>78551</v>
      </c>
    </row>
    <row r="27" spans="1:5">
      <c r="A27" s="57" t="s">
        <v>34</v>
      </c>
      <c r="B27" s="57">
        <v>1983</v>
      </c>
      <c r="C27">
        <v>66.91</v>
      </c>
      <c r="D27">
        <v>153.9</v>
      </c>
      <c r="E27">
        <v>86232</v>
      </c>
    </row>
    <row r="28" spans="1:5">
      <c r="A28" s="57" t="s">
        <v>23</v>
      </c>
      <c r="B28" s="57">
        <v>1984</v>
      </c>
      <c r="C28">
        <v>67.010000000000005</v>
      </c>
      <c r="D28">
        <v>116.7</v>
      </c>
      <c r="E28">
        <v>95254</v>
      </c>
    </row>
    <row r="29" spans="1:5">
      <c r="A29" s="57" t="s">
        <v>24</v>
      </c>
      <c r="B29" s="57">
        <v>1984</v>
      </c>
      <c r="C29">
        <v>72.790000000000006</v>
      </c>
      <c r="D29">
        <v>139</v>
      </c>
      <c r="E29">
        <v>99297</v>
      </c>
    </row>
    <row r="30" spans="1:5">
      <c r="A30" s="57" t="s">
        <v>25</v>
      </c>
      <c r="B30" s="57">
        <v>1984</v>
      </c>
      <c r="C30">
        <v>77.13</v>
      </c>
      <c r="D30">
        <v>135.9</v>
      </c>
      <c r="E30">
        <v>104089</v>
      </c>
    </row>
    <row r="31" spans="1:5">
      <c r="A31" s="57" t="s">
        <v>26</v>
      </c>
      <c r="B31" s="57">
        <v>1984</v>
      </c>
      <c r="C31">
        <v>78.44</v>
      </c>
      <c r="D31">
        <v>141.80000000000001</v>
      </c>
      <c r="E31">
        <v>95731</v>
      </c>
    </row>
    <row r="32" spans="1:5">
      <c r="A32" s="57" t="s">
        <v>27</v>
      </c>
      <c r="B32" s="57">
        <v>1984</v>
      </c>
      <c r="C32">
        <v>82.59</v>
      </c>
      <c r="D32">
        <v>140.4</v>
      </c>
      <c r="E32">
        <v>120219</v>
      </c>
    </row>
    <row r="33" spans="1:5">
      <c r="A33" s="57" t="s">
        <v>28</v>
      </c>
      <c r="B33" s="57">
        <v>1984</v>
      </c>
      <c r="C33">
        <v>76.540000000000006</v>
      </c>
      <c r="D33">
        <v>127.9</v>
      </c>
      <c r="E33">
        <v>105339</v>
      </c>
    </row>
    <row r="34" spans="1:5">
      <c r="A34" s="57" t="s">
        <v>29</v>
      </c>
      <c r="B34" s="57">
        <v>1984</v>
      </c>
      <c r="C34">
        <v>72.540000000000006</v>
      </c>
      <c r="D34">
        <v>132.19999999999999</v>
      </c>
      <c r="E34">
        <v>111748</v>
      </c>
    </row>
    <row r="35" spans="1:5">
      <c r="A35" s="57" t="s">
        <v>30</v>
      </c>
      <c r="B35" s="57">
        <v>1984</v>
      </c>
      <c r="C35">
        <v>72.69</v>
      </c>
      <c r="D35">
        <v>123.6</v>
      </c>
      <c r="E35">
        <v>74067</v>
      </c>
    </row>
    <row r="36" spans="1:5">
      <c r="A36" s="57" t="s">
        <v>31</v>
      </c>
      <c r="B36" s="57">
        <v>1984</v>
      </c>
      <c r="C36">
        <v>71.5</v>
      </c>
      <c r="D36">
        <v>117.2</v>
      </c>
      <c r="E36">
        <v>113014</v>
      </c>
    </row>
    <row r="37" spans="1:5">
      <c r="A37" s="57" t="s">
        <v>32</v>
      </c>
      <c r="B37" s="57">
        <v>1984</v>
      </c>
      <c r="C37">
        <v>69.47</v>
      </c>
      <c r="D37">
        <v>124.1</v>
      </c>
      <c r="E37">
        <v>107455</v>
      </c>
    </row>
    <row r="38" spans="1:5">
      <c r="A38" s="57" t="s">
        <v>33</v>
      </c>
      <c r="B38" s="57">
        <v>1984</v>
      </c>
      <c r="C38">
        <v>64.3</v>
      </c>
      <c r="D38">
        <v>126.9</v>
      </c>
      <c r="E38">
        <v>103404</v>
      </c>
    </row>
    <row r="39" spans="1:5">
      <c r="A39" s="57" t="s">
        <v>34</v>
      </c>
      <c r="B39" s="57">
        <v>1984</v>
      </c>
      <c r="C39">
        <v>68.5</v>
      </c>
      <c r="D39">
        <v>166.5</v>
      </c>
      <c r="E39">
        <v>106702</v>
      </c>
    </row>
    <row r="40" spans="1:5">
      <c r="A40" s="57" t="s">
        <v>23</v>
      </c>
      <c r="B40" s="57">
        <v>1985</v>
      </c>
      <c r="C40">
        <v>70.510000000000005</v>
      </c>
      <c r="D40">
        <v>126.8</v>
      </c>
      <c r="E40">
        <v>144313</v>
      </c>
    </row>
    <row r="41" spans="1:5">
      <c r="A41" s="57" t="s">
        <v>24</v>
      </c>
      <c r="B41" s="57">
        <v>1985</v>
      </c>
      <c r="C41">
        <v>71.28</v>
      </c>
      <c r="D41">
        <v>143.5</v>
      </c>
      <c r="E41">
        <v>113496</v>
      </c>
    </row>
    <row r="42" spans="1:5">
      <c r="A42" s="57" t="s">
        <v>25</v>
      </c>
      <c r="B42" s="57">
        <v>1985</v>
      </c>
      <c r="C42">
        <v>74.239999999999995</v>
      </c>
      <c r="D42">
        <v>143.6</v>
      </c>
      <c r="E42">
        <v>130532</v>
      </c>
    </row>
    <row r="43" spans="1:5">
      <c r="A43" s="57" t="s">
        <v>26</v>
      </c>
      <c r="B43" s="57">
        <v>1985</v>
      </c>
      <c r="C43">
        <v>77.260000000000005</v>
      </c>
      <c r="D43">
        <v>148.9</v>
      </c>
      <c r="E43">
        <v>114288</v>
      </c>
    </row>
    <row r="44" spans="1:5">
      <c r="A44" s="57" t="s">
        <v>27</v>
      </c>
      <c r="B44" s="57">
        <v>1985</v>
      </c>
      <c r="C44">
        <v>77.260000000000005</v>
      </c>
      <c r="D44">
        <v>147.69999999999999</v>
      </c>
      <c r="E44">
        <v>130664</v>
      </c>
    </row>
    <row r="45" spans="1:5">
      <c r="A45" s="57" t="s">
        <v>28</v>
      </c>
      <c r="B45" s="57">
        <v>1985</v>
      </c>
      <c r="C45">
        <v>76.62</v>
      </c>
      <c r="D45">
        <v>132.80000000000001</v>
      </c>
      <c r="E45">
        <v>126939</v>
      </c>
    </row>
    <row r="46" spans="1:5">
      <c r="A46" s="57" t="s">
        <v>29</v>
      </c>
      <c r="B46" s="57">
        <v>1985</v>
      </c>
      <c r="C46">
        <v>74</v>
      </c>
      <c r="D46">
        <v>137.19999999999999</v>
      </c>
      <c r="E46">
        <v>109300</v>
      </c>
    </row>
    <row r="47" spans="1:5">
      <c r="A47" s="57" t="s">
        <v>30</v>
      </c>
      <c r="B47" s="57">
        <v>1985</v>
      </c>
      <c r="C47">
        <v>71.900000000000006</v>
      </c>
      <c r="D47">
        <v>129.30000000000001</v>
      </c>
      <c r="E47">
        <v>96601</v>
      </c>
    </row>
    <row r="48" spans="1:5">
      <c r="A48" s="57" t="s">
        <v>31</v>
      </c>
      <c r="B48" s="57">
        <v>1985</v>
      </c>
      <c r="C48">
        <v>66.59</v>
      </c>
      <c r="D48">
        <v>122.9</v>
      </c>
      <c r="E48">
        <v>122639</v>
      </c>
    </row>
    <row r="49" spans="1:5">
      <c r="A49" s="57" t="s">
        <v>32</v>
      </c>
      <c r="B49" s="57">
        <v>1985</v>
      </c>
      <c r="C49">
        <v>67.63</v>
      </c>
      <c r="D49">
        <v>129.5</v>
      </c>
      <c r="E49">
        <v>112733</v>
      </c>
    </row>
    <row r="50" spans="1:5">
      <c r="A50" s="57" t="s">
        <v>33</v>
      </c>
      <c r="B50" s="57">
        <v>1985</v>
      </c>
      <c r="C50">
        <v>68.72</v>
      </c>
      <c r="D50">
        <v>136.6</v>
      </c>
      <c r="E50">
        <v>120714</v>
      </c>
    </row>
    <row r="51" spans="1:5">
      <c r="A51" s="57" t="s">
        <v>34</v>
      </c>
      <c r="B51" s="57">
        <v>1985</v>
      </c>
      <c r="C51">
        <v>67.510000000000005</v>
      </c>
      <c r="D51">
        <v>176.2</v>
      </c>
      <c r="E51">
        <v>84205</v>
      </c>
    </row>
    <row r="52" spans="1:5">
      <c r="A52" s="57" t="s">
        <v>23</v>
      </c>
      <c r="B52" s="57">
        <v>1986</v>
      </c>
      <c r="C52">
        <v>68.08</v>
      </c>
      <c r="D52">
        <v>136.30000000000001</v>
      </c>
      <c r="E52">
        <v>101341</v>
      </c>
    </row>
    <row r="53" spans="1:5">
      <c r="A53" s="57" t="s">
        <v>24</v>
      </c>
      <c r="B53" s="57">
        <v>1986</v>
      </c>
      <c r="C53">
        <v>68.680000000000007</v>
      </c>
      <c r="D53">
        <v>150.19999999999999</v>
      </c>
      <c r="E53">
        <v>110046</v>
      </c>
    </row>
    <row r="54" spans="1:5">
      <c r="A54" s="57" t="s">
        <v>25</v>
      </c>
      <c r="B54" s="57">
        <v>1986</v>
      </c>
      <c r="C54">
        <v>71.62</v>
      </c>
      <c r="D54">
        <v>156</v>
      </c>
      <c r="E54">
        <v>147128</v>
      </c>
    </row>
    <row r="55" spans="1:5">
      <c r="A55" s="57" t="s">
        <v>26</v>
      </c>
      <c r="B55" s="57">
        <v>1986</v>
      </c>
      <c r="C55">
        <v>71.52</v>
      </c>
      <c r="D55">
        <v>154</v>
      </c>
      <c r="E55">
        <v>124034</v>
      </c>
    </row>
    <row r="56" spans="1:5">
      <c r="A56" s="57" t="s">
        <v>27</v>
      </c>
      <c r="B56" s="57">
        <v>1986</v>
      </c>
      <c r="C56">
        <v>73.099999999999994</v>
      </c>
      <c r="D56">
        <v>158.5</v>
      </c>
      <c r="E56">
        <v>134433</v>
      </c>
    </row>
    <row r="57" spans="1:5">
      <c r="A57" s="57" t="s">
        <v>28</v>
      </c>
      <c r="B57" s="57">
        <v>1986</v>
      </c>
      <c r="C57">
        <v>73.25</v>
      </c>
      <c r="D57">
        <v>139.5</v>
      </c>
      <c r="E57">
        <v>97041</v>
      </c>
    </row>
    <row r="58" spans="1:5">
      <c r="A58" s="57" t="s">
        <v>29</v>
      </c>
      <c r="B58" s="57">
        <v>1986</v>
      </c>
      <c r="C58">
        <v>72.44</v>
      </c>
      <c r="D58">
        <v>143.6</v>
      </c>
      <c r="E58">
        <v>89795</v>
      </c>
    </row>
    <row r="59" spans="1:5">
      <c r="A59" s="57" t="s">
        <v>30</v>
      </c>
      <c r="B59" s="57">
        <v>1986</v>
      </c>
      <c r="C59">
        <v>70.08</v>
      </c>
      <c r="D59">
        <v>136.4</v>
      </c>
      <c r="E59">
        <v>81534</v>
      </c>
    </row>
    <row r="60" spans="1:5">
      <c r="A60" s="57" t="s">
        <v>31</v>
      </c>
      <c r="B60" s="57">
        <v>1986</v>
      </c>
      <c r="C60">
        <v>69.44</v>
      </c>
      <c r="D60">
        <v>127.1</v>
      </c>
      <c r="E60">
        <v>88661</v>
      </c>
    </row>
    <row r="61" spans="1:5">
      <c r="A61" s="57" t="s">
        <v>32</v>
      </c>
      <c r="B61" s="57">
        <v>1986</v>
      </c>
      <c r="C61">
        <v>66.94</v>
      </c>
      <c r="D61">
        <v>135.4</v>
      </c>
      <c r="E61">
        <v>105646</v>
      </c>
    </row>
    <row r="62" spans="1:5">
      <c r="A62" s="57" t="s">
        <v>33</v>
      </c>
      <c r="B62" s="57">
        <v>1986</v>
      </c>
      <c r="C62">
        <v>66.150000000000006</v>
      </c>
      <c r="D62">
        <v>140.9</v>
      </c>
      <c r="E62">
        <v>100024</v>
      </c>
    </row>
    <row r="63" spans="1:5">
      <c r="A63" s="57" t="s">
        <v>34</v>
      </c>
      <c r="B63" s="57">
        <v>1986</v>
      </c>
      <c r="C63">
        <v>67.900000000000006</v>
      </c>
      <c r="D63">
        <v>175.9</v>
      </c>
      <c r="E63">
        <v>71256</v>
      </c>
    </row>
    <row r="64" spans="1:5">
      <c r="A64" s="57" t="s">
        <v>23</v>
      </c>
      <c r="B64" s="57">
        <v>1987</v>
      </c>
      <c r="C64">
        <v>70.08</v>
      </c>
      <c r="D64">
        <v>138.19999999999999</v>
      </c>
      <c r="E64">
        <v>85685</v>
      </c>
    </row>
    <row r="65" spans="1:5">
      <c r="A65" s="57" t="s">
        <v>24</v>
      </c>
      <c r="B65" s="57">
        <v>1987</v>
      </c>
      <c r="C65">
        <v>70.459999999999994</v>
      </c>
      <c r="D65">
        <v>162.19999999999999</v>
      </c>
      <c r="E65">
        <v>100536</v>
      </c>
    </row>
    <row r="66" spans="1:5">
      <c r="A66" s="57" t="s">
        <v>25</v>
      </c>
      <c r="B66" s="57">
        <v>1987</v>
      </c>
      <c r="C66">
        <v>73.66</v>
      </c>
      <c r="D66">
        <v>159.30000000000001</v>
      </c>
      <c r="E66">
        <v>99418</v>
      </c>
    </row>
    <row r="67" spans="1:5">
      <c r="A67" s="57" t="s">
        <v>26</v>
      </c>
      <c r="B67" s="57">
        <v>1987</v>
      </c>
      <c r="C67">
        <v>74.56</v>
      </c>
      <c r="D67">
        <v>165.2</v>
      </c>
      <c r="E67">
        <v>110797</v>
      </c>
    </row>
    <row r="68" spans="1:5">
      <c r="A68" s="57" t="s">
        <v>27</v>
      </c>
      <c r="B68" s="57">
        <v>1987</v>
      </c>
      <c r="C68">
        <v>76.3</v>
      </c>
      <c r="D68">
        <v>165.8</v>
      </c>
      <c r="E68">
        <v>122661</v>
      </c>
    </row>
    <row r="69" spans="1:5">
      <c r="A69" s="57" t="s">
        <v>28</v>
      </c>
      <c r="B69" s="57">
        <v>1987</v>
      </c>
      <c r="C69">
        <v>74.260000000000005</v>
      </c>
      <c r="D69">
        <v>144.5</v>
      </c>
      <c r="E69">
        <v>111381</v>
      </c>
    </row>
    <row r="70" spans="1:5">
      <c r="A70" s="57" t="s">
        <v>29</v>
      </c>
      <c r="B70" s="57">
        <v>1987</v>
      </c>
      <c r="C70">
        <v>75.239999999999995</v>
      </c>
      <c r="D70">
        <v>145.9</v>
      </c>
      <c r="E70">
        <v>94684</v>
      </c>
    </row>
    <row r="71" spans="1:5">
      <c r="A71" s="57" t="s">
        <v>30</v>
      </c>
      <c r="B71" s="57">
        <v>1987</v>
      </c>
      <c r="C71">
        <v>76.069999999999993</v>
      </c>
      <c r="D71">
        <v>143.80000000000001</v>
      </c>
      <c r="E71">
        <v>92262</v>
      </c>
    </row>
    <row r="72" spans="1:5">
      <c r="A72" s="57" t="s">
        <v>31</v>
      </c>
      <c r="B72" s="57">
        <v>1987</v>
      </c>
      <c r="C72">
        <v>76.17</v>
      </c>
      <c r="D72">
        <v>133.4</v>
      </c>
      <c r="E72">
        <v>100834</v>
      </c>
    </row>
    <row r="73" spans="1:5">
      <c r="A73" s="57" t="s">
        <v>32</v>
      </c>
      <c r="B73" s="57">
        <v>1987</v>
      </c>
      <c r="C73">
        <v>72.11</v>
      </c>
      <c r="D73">
        <v>139.80000000000001</v>
      </c>
      <c r="E73">
        <v>119426</v>
      </c>
    </row>
    <row r="74" spans="1:5">
      <c r="A74" s="57" t="s">
        <v>33</v>
      </c>
      <c r="B74" s="57">
        <v>1987</v>
      </c>
      <c r="C74">
        <v>74.02</v>
      </c>
      <c r="D74">
        <v>150.30000000000001</v>
      </c>
      <c r="E74">
        <v>172801</v>
      </c>
    </row>
    <row r="75" spans="1:5">
      <c r="A75" s="57" t="s">
        <v>34</v>
      </c>
      <c r="B75" s="57">
        <v>1987</v>
      </c>
      <c r="C75">
        <v>72.959999999999994</v>
      </c>
      <c r="D75">
        <v>187</v>
      </c>
      <c r="E75">
        <v>96507</v>
      </c>
    </row>
    <row r="76" spans="1:5">
      <c r="A76" s="57" t="s">
        <v>23</v>
      </c>
      <c r="B76" s="57">
        <v>1988</v>
      </c>
      <c r="C76">
        <v>77.930000000000007</v>
      </c>
      <c r="D76">
        <v>147.1</v>
      </c>
      <c r="E76">
        <v>124881</v>
      </c>
    </row>
    <row r="77" spans="1:5">
      <c r="A77" s="57" t="s">
        <v>24</v>
      </c>
      <c r="B77" s="57">
        <v>1988</v>
      </c>
      <c r="C77">
        <v>80.680000000000007</v>
      </c>
      <c r="D77">
        <v>161.6</v>
      </c>
      <c r="E77">
        <v>123535</v>
      </c>
    </row>
    <row r="78" spans="1:5">
      <c r="A78" s="57" t="s">
        <v>25</v>
      </c>
      <c r="B78" s="57">
        <v>1988</v>
      </c>
      <c r="C78">
        <v>86.02</v>
      </c>
      <c r="D78">
        <v>167.3</v>
      </c>
      <c r="E78">
        <v>127445</v>
      </c>
    </row>
    <row r="79" spans="1:5">
      <c r="A79" s="57" t="s">
        <v>26</v>
      </c>
      <c r="B79" s="57">
        <v>1988</v>
      </c>
      <c r="C79">
        <v>88.62</v>
      </c>
      <c r="D79">
        <v>165.4</v>
      </c>
      <c r="E79">
        <v>120445</v>
      </c>
    </row>
    <row r="80" spans="1:5">
      <c r="A80" s="57" t="s">
        <v>27</v>
      </c>
      <c r="B80" s="57">
        <v>1988</v>
      </c>
      <c r="C80">
        <v>91.85</v>
      </c>
      <c r="D80">
        <v>172.9</v>
      </c>
      <c r="E80">
        <v>126810</v>
      </c>
    </row>
    <row r="81" spans="1:5">
      <c r="A81" s="57" t="s">
        <v>28</v>
      </c>
      <c r="B81" s="57">
        <v>1988</v>
      </c>
      <c r="C81">
        <v>95.2</v>
      </c>
      <c r="D81">
        <v>154.4</v>
      </c>
      <c r="E81">
        <v>148596</v>
      </c>
    </row>
    <row r="82" spans="1:5">
      <c r="A82" s="57" t="s">
        <v>29</v>
      </c>
      <c r="B82" s="57">
        <v>1988</v>
      </c>
      <c r="C82">
        <v>91.63</v>
      </c>
      <c r="D82">
        <v>152.69999999999999</v>
      </c>
      <c r="E82">
        <v>150590</v>
      </c>
    </row>
    <row r="83" spans="1:5">
      <c r="A83" s="57" t="s">
        <v>30</v>
      </c>
      <c r="B83" s="57">
        <v>1988</v>
      </c>
      <c r="C83">
        <v>91.06</v>
      </c>
      <c r="D83">
        <v>151.6</v>
      </c>
      <c r="E83">
        <v>103756</v>
      </c>
    </row>
    <row r="84" spans="1:5">
      <c r="A84" s="57" t="s">
        <v>31</v>
      </c>
      <c r="B84" s="57">
        <v>1988</v>
      </c>
      <c r="C84">
        <v>85.93</v>
      </c>
      <c r="D84">
        <v>135</v>
      </c>
      <c r="E84">
        <v>152157</v>
      </c>
    </row>
    <row r="85" spans="1:5">
      <c r="A85" s="57" t="s">
        <v>32</v>
      </c>
      <c r="B85" s="57">
        <v>1988</v>
      </c>
      <c r="C85">
        <v>81.260000000000005</v>
      </c>
      <c r="D85">
        <v>146.5</v>
      </c>
      <c r="E85">
        <v>158396</v>
      </c>
    </row>
    <row r="86" spans="1:5">
      <c r="A86" s="57" t="s">
        <v>33</v>
      </c>
      <c r="B86" s="57">
        <v>1988</v>
      </c>
      <c r="C86">
        <v>84.89</v>
      </c>
      <c r="D86">
        <v>161.1</v>
      </c>
      <c r="E86">
        <v>155320</v>
      </c>
    </row>
    <row r="87" spans="1:5">
      <c r="A87" s="57" t="s">
        <v>34</v>
      </c>
      <c r="B87" s="57">
        <v>1988</v>
      </c>
      <c r="C87">
        <v>83.41</v>
      </c>
      <c r="D87">
        <v>202.6</v>
      </c>
      <c r="E87">
        <v>120857</v>
      </c>
    </row>
    <row r="88" spans="1:5">
      <c r="A88" s="57" t="s">
        <v>23</v>
      </c>
      <c r="B88" s="57">
        <v>1989</v>
      </c>
      <c r="C88">
        <v>83.99</v>
      </c>
      <c r="D88">
        <v>155.30000000000001</v>
      </c>
      <c r="E88">
        <v>145864</v>
      </c>
    </row>
    <row r="89" spans="1:5">
      <c r="A89" s="57" t="s">
        <v>24</v>
      </c>
      <c r="B89" s="57">
        <v>1989</v>
      </c>
      <c r="C89">
        <v>88.07</v>
      </c>
      <c r="D89">
        <v>167.4</v>
      </c>
      <c r="E89">
        <v>155045</v>
      </c>
    </row>
    <row r="90" spans="1:5">
      <c r="A90" s="57" t="s">
        <v>25</v>
      </c>
      <c r="B90" s="57">
        <v>1989</v>
      </c>
      <c r="C90">
        <v>91.3</v>
      </c>
      <c r="D90">
        <v>171.6</v>
      </c>
      <c r="E90">
        <v>148840</v>
      </c>
    </row>
    <row r="91" spans="1:5">
      <c r="A91" s="57" t="s">
        <v>26</v>
      </c>
      <c r="B91" s="57">
        <v>1989</v>
      </c>
      <c r="C91">
        <v>95.09</v>
      </c>
      <c r="D91">
        <v>176.6</v>
      </c>
      <c r="E91">
        <v>181671</v>
      </c>
    </row>
    <row r="92" spans="1:5">
      <c r="A92" s="57" t="s">
        <v>27</v>
      </c>
      <c r="B92" s="57">
        <v>1989</v>
      </c>
      <c r="C92">
        <v>96.67</v>
      </c>
      <c r="D92">
        <v>184.8</v>
      </c>
      <c r="E92">
        <v>181381</v>
      </c>
    </row>
    <row r="93" spans="1:5">
      <c r="A93" s="57" t="s">
        <v>28</v>
      </c>
      <c r="B93" s="57">
        <v>1989</v>
      </c>
      <c r="C93">
        <v>95.62</v>
      </c>
      <c r="D93">
        <v>160.30000000000001</v>
      </c>
      <c r="E93">
        <v>184418</v>
      </c>
    </row>
    <row r="94" spans="1:5">
      <c r="A94" s="57" t="s">
        <v>29</v>
      </c>
      <c r="B94" s="57">
        <v>1989</v>
      </c>
      <c r="C94">
        <v>89.05</v>
      </c>
      <c r="D94">
        <v>164.3</v>
      </c>
      <c r="E94">
        <v>174498</v>
      </c>
    </row>
    <row r="95" spans="1:5">
      <c r="A95" s="57" t="s">
        <v>30</v>
      </c>
      <c r="B95" s="57">
        <v>1989</v>
      </c>
      <c r="C95">
        <v>86.94</v>
      </c>
      <c r="D95">
        <v>161.30000000000001</v>
      </c>
      <c r="E95">
        <v>145441</v>
      </c>
    </row>
    <row r="96" spans="1:5">
      <c r="A96" s="57" t="s">
        <v>31</v>
      </c>
      <c r="B96" s="57">
        <v>1989</v>
      </c>
      <c r="C96">
        <v>86.4</v>
      </c>
      <c r="D96">
        <v>145</v>
      </c>
      <c r="E96">
        <v>194380</v>
      </c>
    </row>
    <row r="97" spans="1:5">
      <c r="A97" s="57" t="s">
        <v>32</v>
      </c>
      <c r="B97" s="57">
        <v>1989</v>
      </c>
      <c r="C97">
        <v>89.64</v>
      </c>
      <c r="D97">
        <v>154.69999999999999</v>
      </c>
      <c r="E97">
        <v>175157</v>
      </c>
    </row>
    <row r="98" spans="1:5">
      <c r="A98" s="57" t="s">
        <v>33</v>
      </c>
      <c r="B98" s="57">
        <v>1989</v>
      </c>
      <c r="C98">
        <v>73.84</v>
      </c>
      <c r="D98">
        <v>164</v>
      </c>
      <c r="E98">
        <v>216630</v>
      </c>
    </row>
    <row r="99" spans="1:5">
      <c r="A99" s="57" t="s">
        <v>34</v>
      </c>
      <c r="B99" s="57">
        <v>1989</v>
      </c>
      <c r="C99">
        <v>71</v>
      </c>
      <c r="D99">
        <v>214.6</v>
      </c>
      <c r="E99">
        <v>181521</v>
      </c>
    </row>
    <row r="100" spans="1:5">
      <c r="A100" s="57" t="s">
        <v>23</v>
      </c>
      <c r="B100" s="57">
        <v>1990</v>
      </c>
      <c r="C100">
        <v>73.22</v>
      </c>
      <c r="D100">
        <v>161.1</v>
      </c>
      <c r="E100">
        <v>170093</v>
      </c>
    </row>
    <row r="101" spans="1:5">
      <c r="A101" s="57" t="s">
        <v>24</v>
      </c>
      <c r="B101" s="57">
        <v>1990</v>
      </c>
      <c r="C101">
        <v>78.97</v>
      </c>
      <c r="D101">
        <v>181.7</v>
      </c>
      <c r="E101">
        <v>166125</v>
      </c>
    </row>
    <row r="102" spans="1:5">
      <c r="A102" s="57" t="s">
        <v>25</v>
      </c>
      <c r="B102" s="57">
        <v>1990</v>
      </c>
      <c r="C102">
        <v>83.73</v>
      </c>
      <c r="D102">
        <v>178.2</v>
      </c>
      <c r="E102">
        <v>228469</v>
      </c>
    </row>
    <row r="103" spans="1:5">
      <c r="A103" s="57" t="s">
        <v>26</v>
      </c>
      <c r="B103" s="57">
        <v>1990</v>
      </c>
      <c r="C103">
        <v>91.71</v>
      </c>
      <c r="D103">
        <v>192.4</v>
      </c>
      <c r="E103">
        <v>210672</v>
      </c>
    </row>
    <row r="104" spans="1:5">
      <c r="A104" s="57" t="s">
        <v>27</v>
      </c>
      <c r="B104" s="57">
        <v>1990</v>
      </c>
      <c r="C104">
        <v>85.98</v>
      </c>
      <c r="D104">
        <v>184.9</v>
      </c>
      <c r="E104">
        <v>189843</v>
      </c>
    </row>
    <row r="105" spans="1:5">
      <c r="A105" s="57" t="s">
        <v>28</v>
      </c>
      <c r="B105" s="57">
        <v>1990</v>
      </c>
      <c r="C105">
        <v>84.55</v>
      </c>
      <c r="D105">
        <v>159.69999999999999</v>
      </c>
      <c r="E105">
        <v>230573</v>
      </c>
    </row>
    <row r="106" spans="1:5">
      <c r="A106" s="57" t="s">
        <v>29</v>
      </c>
      <c r="B106" s="57">
        <v>1990</v>
      </c>
      <c r="C106">
        <v>75.23</v>
      </c>
      <c r="D106">
        <v>171.7</v>
      </c>
      <c r="E106">
        <v>225079</v>
      </c>
    </row>
    <row r="107" spans="1:5">
      <c r="A107" s="57" t="s">
        <v>30</v>
      </c>
      <c r="B107" s="57">
        <v>1990</v>
      </c>
      <c r="C107">
        <v>72.81</v>
      </c>
      <c r="D107">
        <v>166.7</v>
      </c>
      <c r="E107">
        <v>131065</v>
      </c>
    </row>
    <row r="108" spans="1:5">
      <c r="A108" s="57" t="s">
        <v>31</v>
      </c>
      <c r="B108" s="57">
        <v>1990</v>
      </c>
      <c r="C108">
        <v>70.41</v>
      </c>
      <c r="D108">
        <v>150.69999999999999</v>
      </c>
      <c r="E108">
        <v>182333</v>
      </c>
    </row>
    <row r="109" spans="1:5">
      <c r="A109" s="57" t="s">
        <v>32</v>
      </c>
      <c r="B109" s="57">
        <v>1990</v>
      </c>
      <c r="C109">
        <v>64.19</v>
      </c>
      <c r="D109">
        <v>156.4</v>
      </c>
      <c r="E109">
        <v>198464</v>
      </c>
    </row>
    <row r="110" spans="1:5">
      <c r="A110" s="57" t="s">
        <v>33</v>
      </c>
      <c r="B110" s="57">
        <v>1990</v>
      </c>
      <c r="C110">
        <v>63.14</v>
      </c>
      <c r="D110">
        <v>170.1</v>
      </c>
      <c r="E110">
        <v>165449</v>
      </c>
    </row>
    <row r="111" spans="1:5">
      <c r="A111" s="57" t="s">
        <v>34</v>
      </c>
      <c r="B111" s="57">
        <v>1990</v>
      </c>
      <c r="C111">
        <v>61.63</v>
      </c>
      <c r="D111">
        <v>224.6</v>
      </c>
      <c r="E111">
        <v>176404</v>
      </c>
    </row>
    <row r="112" spans="1:5">
      <c r="A112" s="57" t="s">
        <v>23</v>
      </c>
      <c r="B112" s="57">
        <v>1991</v>
      </c>
      <c r="C112">
        <v>65.569999999999993</v>
      </c>
      <c r="D112">
        <v>161.1</v>
      </c>
      <c r="E112">
        <v>211187</v>
      </c>
    </row>
    <row r="113" spans="1:5">
      <c r="A113" s="57" t="s">
        <v>24</v>
      </c>
      <c r="B113" s="57">
        <v>1991</v>
      </c>
      <c r="C113">
        <v>66.540000000000006</v>
      </c>
      <c r="D113">
        <v>182.1</v>
      </c>
      <c r="E113">
        <v>216321</v>
      </c>
    </row>
    <row r="114" spans="1:5">
      <c r="A114" s="57" t="s">
        <v>25</v>
      </c>
      <c r="B114" s="57">
        <v>1991</v>
      </c>
      <c r="C114">
        <v>69.33</v>
      </c>
      <c r="D114">
        <v>194.5</v>
      </c>
      <c r="E114">
        <v>204783</v>
      </c>
    </row>
    <row r="115" spans="1:5">
      <c r="A115" s="57" t="s">
        <v>26</v>
      </c>
      <c r="B115" s="57">
        <v>1991</v>
      </c>
      <c r="C115">
        <v>74.55</v>
      </c>
      <c r="D115">
        <v>190.1</v>
      </c>
      <c r="E115">
        <v>196367</v>
      </c>
    </row>
    <row r="116" spans="1:5">
      <c r="A116" s="57" t="s">
        <v>27</v>
      </c>
      <c r="B116" s="57">
        <v>1991</v>
      </c>
      <c r="C116">
        <v>74.599999999999994</v>
      </c>
      <c r="D116">
        <v>190.5</v>
      </c>
      <c r="E116">
        <v>245359</v>
      </c>
    </row>
    <row r="117" spans="1:5">
      <c r="A117" s="57" t="s">
        <v>28</v>
      </c>
      <c r="B117" s="57">
        <v>1991</v>
      </c>
      <c r="C117">
        <v>70.7</v>
      </c>
      <c r="D117">
        <v>171.6</v>
      </c>
      <c r="E117">
        <v>256130</v>
      </c>
    </row>
    <row r="118" spans="1:5">
      <c r="A118" s="57" t="s">
        <v>29</v>
      </c>
      <c r="B118" s="57">
        <v>1991</v>
      </c>
      <c r="C118">
        <v>72.349999999999994</v>
      </c>
      <c r="D118">
        <v>183.6</v>
      </c>
      <c r="E118">
        <v>218453</v>
      </c>
    </row>
    <row r="119" spans="1:5">
      <c r="A119" s="57" t="s">
        <v>30</v>
      </c>
      <c r="B119" s="57">
        <v>1991</v>
      </c>
      <c r="C119">
        <v>65.83</v>
      </c>
      <c r="D119">
        <v>176.7</v>
      </c>
      <c r="E119">
        <v>182890</v>
      </c>
    </row>
    <row r="120" spans="1:5">
      <c r="A120" s="57" t="s">
        <v>31</v>
      </c>
      <c r="B120" s="57">
        <v>1991</v>
      </c>
      <c r="C120">
        <v>66.819999999999993</v>
      </c>
      <c r="D120">
        <v>157.5</v>
      </c>
      <c r="E120">
        <v>243317</v>
      </c>
    </row>
    <row r="121" spans="1:5">
      <c r="A121" s="57" t="s">
        <v>32</v>
      </c>
      <c r="B121" s="57">
        <v>1991</v>
      </c>
      <c r="C121">
        <v>61.02</v>
      </c>
      <c r="D121">
        <v>162.4</v>
      </c>
      <c r="E121">
        <v>242638</v>
      </c>
    </row>
    <row r="122" spans="1:5">
      <c r="A122" s="57" t="s">
        <v>33</v>
      </c>
      <c r="B122" s="57">
        <v>1991</v>
      </c>
      <c r="C122">
        <v>62.28</v>
      </c>
      <c r="D122">
        <v>174.9</v>
      </c>
      <c r="E122">
        <v>241649</v>
      </c>
    </row>
    <row r="123" spans="1:5">
      <c r="A123" s="57" t="s">
        <v>34</v>
      </c>
      <c r="B123" s="57">
        <v>1991</v>
      </c>
      <c r="C123">
        <v>60.82</v>
      </c>
      <c r="D123">
        <v>229.3</v>
      </c>
      <c r="E123">
        <v>198010</v>
      </c>
    </row>
    <row r="124" spans="1:5">
      <c r="A124" s="57" t="s">
        <v>23</v>
      </c>
      <c r="B124" s="57">
        <v>1992</v>
      </c>
      <c r="C124">
        <v>63.38</v>
      </c>
      <c r="D124">
        <v>165.1</v>
      </c>
      <c r="E124">
        <v>271537</v>
      </c>
    </row>
    <row r="125" spans="1:5">
      <c r="A125" s="57" t="s">
        <v>24</v>
      </c>
      <c r="B125" s="57">
        <v>1992</v>
      </c>
      <c r="C125">
        <v>68.849999999999994</v>
      </c>
      <c r="D125">
        <v>193.8</v>
      </c>
      <c r="E125">
        <v>275504</v>
      </c>
    </row>
    <row r="126" spans="1:5">
      <c r="A126" s="57" t="s">
        <v>25</v>
      </c>
      <c r="B126" s="57">
        <v>1992</v>
      </c>
      <c r="C126">
        <v>71.12</v>
      </c>
      <c r="D126">
        <v>189.5</v>
      </c>
      <c r="E126">
        <v>256553</v>
      </c>
    </row>
    <row r="127" spans="1:5">
      <c r="A127" s="57" t="s">
        <v>26</v>
      </c>
      <c r="B127" s="57">
        <v>1992</v>
      </c>
      <c r="C127">
        <v>72.900000000000006</v>
      </c>
      <c r="D127">
        <v>203.8</v>
      </c>
      <c r="E127">
        <v>250963</v>
      </c>
    </row>
    <row r="128" spans="1:5">
      <c r="A128" s="57" t="s">
        <v>27</v>
      </c>
      <c r="B128" s="57">
        <v>1992</v>
      </c>
      <c r="C128">
        <v>74.2</v>
      </c>
      <c r="D128">
        <v>199.7</v>
      </c>
      <c r="E128">
        <v>348721</v>
      </c>
    </row>
    <row r="129" spans="1:5">
      <c r="A129" s="57" t="s">
        <v>28</v>
      </c>
      <c r="B129" s="57">
        <v>1992</v>
      </c>
      <c r="C129">
        <v>80.040000000000006</v>
      </c>
      <c r="D129">
        <v>181.8</v>
      </c>
      <c r="E129">
        <v>254038</v>
      </c>
    </row>
    <row r="130" spans="1:5">
      <c r="A130" s="57" t="s">
        <v>29</v>
      </c>
      <c r="B130" s="57">
        <v>1992</v>
      </c>
      <c r="C130">
        <v>79.010000000000005</v>
      </c>
      <c r="D130">
        <v>188.7</v>
      </c>
      <c r="E130">
        <v>252491</v>
      </c>
    </row>
    <row r="131" spans="1:5">
      <c r="A131" s="57" t="s">
        <v>30</v>
      </c>
      <c r="B131" s="57">
        <v>1992</v>
      </c>
      <c r="C131">
        <v>78.319999999999993</v>
      </c>
      <c r="D131">
        <v>179.2</v>
      </c>
      <c r="E131">
        <v>230264</v>
      </c>
    </row>
    <row r="132" spans="1:5">
      <c r="A132" s="57" t="s">
        <v>31</v>
      </c>
      <c r="B132" s="57">
        <v>1992</v>
      </c>
      <c r="C132">
        <v>75.099999999999994</v>
      </c>
      <c r="D132">
        <v>157.4</v>
      </c>
      <c r="E132">
        <v>277743</v>
      </c>
    </row>
    <row r="133" spans="1:5">
      <c r="A133" s="57" t="s">
        <v>32</v>
      </c>
      <c r="B133" s="57">
        <v>1992</v>
      </c>
      <c r="C133">
        <v>72.44</v>
      </c>
      <c r="D133" t="s">
        <v>15</v>
      </c>
      <c r="E133">
        <v>281563</v>
      </c>
    </row>
    <row r="134" spans="1:5">
      <c r="A134" s="57" t="s">
        <v>33</v>
      </c>
      <c r="B134" s="57">
        <v>1992</v>
      </c>
      <c r="C134" t="s">
        <v>15</v>
      </c>
      <c r="D134" t="s">
        <v>15</v>
      </c>
      <c r="E134" t="s">
        <v>15</v>
      </c>
    </row>
    <row r="135" spans="1:5">
      <c r="A135" s="57" t="s">
        <v>34</v>
      </c>
      <c r="B135" s="57">
        <v>1992</v>
      </c>
      <c r="C135" t="s">
        <v>15</v>
      </c>
      <c r="D135" t="s">
        <v>15</v>
      </c>
      <c r="E135" t="s">
        <v>15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/>
  <headerFooter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4" sqref="C4"/>
    </sheetView>
  </sheetViews>
  <sheetFormatPr defaultColWidth="11.42578125" defaultRowHeight="12.75"/>
  <cols>
    <col min="1" max="1" width="11.42578125" customWidth="1"/>
    <col min="2" max="2" width="8.7109375" customWidth="1"/>
  </cols>
  <sheetData>
    <row r="1" spans="1:8" ht="18">
      <c r="A1" s="56" t="s">
        <v>49</v>
      </c>
    </row>
    <row r="3" spans="1:8" s="15" customFormat="1">
      <c r="A3" s="55" t="s">
        <v>2</v>
      </c>
      <c r="B3" s="55" t="s">
        <v>16</v>
      </c>
      <c r="C3" s="55" t="s">
        <v>14</v>
      </c>
      <c r="D3" s="55" t="s">
        <v>17</v>
      </c>
      <c r="E3" s="55" t="s">
        <v>12</v>
      </c>
      <c r="F3" s="54" t="s">
        <v>13</v>
      </c>
      <c r="G3" s="55" t="s">
        <v>18</v>
      </c>
      <c r="H3" s="55" t="s">
        <v>19</v>
      </c>
    </row>
    <row r="4" spans="1:8">
      <c r="A4" s="57">
        <v>1981</v>
      </c>
      <c r="B4" s="57" t="s">
        <v>6</v>
      </c>
      <c r="C4">
        <v>1867</v>
      </c>
      <c r="D4">
        <v>6379</v>
      </c>
      <c r="E4">
        <v>0.64700000000000002</v>
      </c>
      <c r="F4">
        <v>870.57</v>
      </c>
      <c r="G4">
        <v>1199.9000000000001</v>
      </c>
      <c r="H4" s="5">
        <v>205</v>
      </c>
    </row>
    <row r="5" spans="1:8">
      <c r="A5" s="57">
        <v>1981</v>
      </c>
      <c r="B5" s="57" t="s">
        <v>7</v>
      </c>
      <c r="C5">
        <v>2330</v>
      </c>
      <c r="D5">
        <v>8639</v>
      </c>
      <c r="E5">
        <v>0.70199999999999996</v>
      </c>
      <c r="F5">
        <v>936.15</v>
      </c>
      <c r="G5">
        <v>1315.39</v>
      </c>
      <c r="H5" s="5">
        <v>252</v>
      </c>
    </row>
    <row r="6" spans="1:8">
      <c r="A6" s="57">
        <v>1981</v>
      </c>
      <c r="B6" s="57" t="s">
        <v>8</v>
      </c>
      <c r="C6">
        <v>2755</v>
      </c>
      <c r="D6">
        <v>12849</v>
      </c>
      <c r="E6">
        <v>0.29199999999999998</v>
      </c>
      <c r="F6">
        <v>969.91</v>
      </c>
      <c r="G6">
        <v>1370.68</v>
      </c>
      <c r="H6" s="5">
        <v>245</v>
      </c>
    </row>
    <row r="7" spans="1:8">
      <c r="A7" s="57">
        <v>1981</v>
      </c>
      <c r="B7" s="57" t="s">
        <v>9</v>
      </c>
      <c r="C7">
        <v>2167</v>
      </c>
      <c r="D7">
        <v>6174</v>
      </c>
      <c r="E7">
        <v>0.50600000000000001</v>
      </c>
      <c r="F7">
        <v>1196.08</v>
      </c>
      <c r="G7">
        <v>1456.68</v>
      </c>
      <c r="H7" s="5">
        <v>121</v>
      </c>
    </row>
    <row r="8" spans="1:8">
      <c r="A8" s="57">
        <v>1982</v>
      </c>
      <c r="B8" s="57" t="s">
        <v>6</v>
      </c>
      <c r="C8">
        <v>2107</v>
      </c>
      <c r="D8">
        <v>8681</v>
      </c>
      <c r="E8" s="3">
        <v>0.66200000000000003</v>
      </c>
      <c r="F8">
        <v>1043.73</v>
      </c>
      <c r="G8">
        <v>1562.37</v>
      </c>
      <c r="H8" s="5">
        <v>394</v>
      </c>
    </row>
    <row r="9" spans="1:8">
      <c r="A9" s="57">
        <v>1982</v>
      </c>
      <c r="B9" s="57" t="s">
        <v>7</v>
      </c>
      <c r="C9">
        <v>2785</v>
      </c>
      <c r="D9">
        <v>7789</v>
      </c>
      <c r="E9" s="3">
        <v>0.73199999999999998</v>
      </c>
      <c r="F9">
        <v>1175.6500000000001</v>
      </c>
      <c r="G9">
        <v>1644.31</v>
      </c>
      <c r="H9" s="5">
        <v>298</v>
      </c>
    </row>
    <row r="10" spans="1:8">
      <c r="A10" s="57">
        <v>1982</v>
      </c>
      <c r="B10" s="57" t="s">
        <v>8</v>
      </c>
      <c r="C10">
        <v>2841</v>
      </c>
      <c r="D10">
        <v>7567</v>
      </c>
      <c r="E10" s="3">
        <v>0.39</v>
      </c>
      <c r="F10">
        <v>1183.71</v>
      </c>
      <c r="G10">
        <v>1608.04</v>
      </c>
      <c r="H10" s="5">
        <v>267</v>
      </c>
    </row>
    <row r="11" spans="1:8">
      <c r="A11" s="57">
        <v>1982</v>
      </c>
      <c r="B11" s="57" t="s">
        <v>9</v>
      </c>
      <c r="C11">
        <v>2276</v>
      </c>
      <c r="D11">
        <v>7604</v>
      </c>
      <c r="E11" s="3">
        <v>0.53100000000000003</v>
      </c>
      <c r="F11">
        <v>1505.07</v>
      </c>
      <c r="G11">
        <v>1709.9</v>
      </c>
      <c r="H11" s="5">
        <v>29</v>
      </c>
    </row>
    <row r="12" spans="1:8">
      <c r="A12" s="57">
        <v>1983</v>
      </c>
      <c r="B12" s="57" t="s">
        <v>6</v>
      </c>
      <c r="C12">
        <v>1800</v>
      </c>
      <c r="D12">
        <v>6919</v>
      </c>
      <c r="E12" s="3">
        <v>0.68200000000000005</v>
      </c>
      <c r="F12">
        <v>1219.6600000000001</v>
      </c>
      <c r="G12">
        <v>1786.01</v>
      </c>
      <c r="H12" s="5">
        <v>426</v>
      </c>
    </row>
    <row r="13" spans="1:8">
      <c r="A13" s="57">
        <v>1983</v>
      </c>
      <c r="B13" s="57" t="s">
        <v>7</v>
      </c>
      <c r="C13">
        <v>2624</v>
      </c>
      <c r="D13">
        <v>8994</v>
      </c>
      <c r="E13" s="3">
        <v>0.74399999999999999</v>
      </c>
      <c r="F13">
        <v>1405.42</v>
      </c>
      <c r="G13">
        <v>1792.97</v>
      </c>
      <c r="H13" s="5">
        <v>249</v>
      </c>
    </row>
    <row r="14" spans="1:8">
      <c r="A14" s="57">
        <v>1983</v>
      </c>
      <c r="B14" s="57" t="s">
        <v>8</v>
      </c>
      <c r="C14">
        <v>2244</v>
      </c>
      <c r="D14">
        <v>9942</v>
      </c>
      <c r="E14" s="3">
        <v>0.49399999999999999</v>
      </c>
      <c r="F14">
        <v>1440.17</v>
      </c>
      <c r="G14">
        <v>1690.44</v>
      </c>
      <c r="H14" s="5">
        <v>120</v>
      </c>
    </row>
    <row r="15" spans="1:8">
      <c r="A15" s="57">
        <v>1983</v>
      </c>
      <c r="B15" s="57" t="s">
        <v>9</v>
      </c>
      <c r="C15">
        <v>1723</v>
      </c>
      <c r="D15">
        <v>5372</v>
      </c>
      <c r="E15" s="3">
        <v>0.61699999999999999</v>
      </c>
      <c r="F15">
        <v>1645.77</v>
      </c>
      <c r="G15">
        <v>1942.61</v>
      </c>
      <c r="H15" s="5">
        <v>165</v>
      </c>
    </row>
    <row r="16" spans="1:8">
      <c r="A16" s="57">
        <v>1984</v>
      </c>
      <c r="B16" s="57" t="s">
        <v>6</v>
      </c>
      <c r="C16">
        <v>1410</v>
      </c>
      <c r="D16">
        <v>5190</v>
      </c>
      <c r="E16" s="3">
        <v>0.74</v>
      </c>
      <c r="F16">
        <v>1290.45</v>
      </c>
      <c r="G16">
        <v>1847.67</v>
      </c>
      <c r="H16" s="5">
        <v>429</v>
      </c>
    </row>
    <row r="17" spans="1:8">
      <c r="A17" s="57">
        <v>1984</v>
      </c>
      <c r="B17" s="57" t="s">
        <v>7</v>
      </c>
      <c r="C17">
        <v>1890</v>
      </c>
      <c r="D17">
        <v>4771</v>
      </c>
      <c r="E17" s="3">
        <v>0.83399999999999996</v>
      </c>
      <c r="F17">
        <v>1515.67</v>
      </c>
      <c r="G17">
        <v>1823.42</v>
      </c>
      <c r="H17" s="5">
        <v>169</v>
      </c>
    </row>
    <row r="18" spans="1:8">
      <c r="A18" s="57">
        <v>1984</v>
      </c>
      <c r="B18" s="57" t="s">
        <v>8</v>
      </c>
      <c r="C18">
        <v>2247</v>
      </c>
      <c r="D18">
        <v>5341</v>
      </c>
      <c r="E18" s="3">
        <v>0.55000000000000004</v>
      </c>
      <c r="F18">
        <v>1457.27</v>
      </c>
      <c r="G18">
        <v>1833.48</v>
      </c>
      <c r="H18" s="5">
        <v>257</v>
      </c>
    </row>
    <row r="19" spans="1:8">
      <c r="A19" s="57">
        <v>1984</v>
      </c>
      <c r="B19" s="57" t="s">
        <v>9</v>
      </c>
      <c r="C19">
        <v>1853</v>
      </c>
      <c r="D19">
        <v>4983</v>
      </c>
      <c r="E19" s="3">
        <v>0.61899999999999999</v>
      </c>
      <c r="F19">
        <v>1688.88</v>
      </c>
      <c r="G19">
        <v>1998.09</v>
      </c>
      <c r="H19" s="5">
        <v>184</v>
      </c>
    </row>
    <row r="20" spans="1:8">
      <c r="A20" s="57">
        <v>1985</v>
      </c>
      <c r="B20" s="57" t="s">
        <v>6</v>
      </c>
      <c r="C20">
        <v>1548</v>
      </c>
      <c r="D20">
        <v>4476</v>
      </c>
      <c r="E20" s="3">
        <v>0.74199999999999999</v>
      </c>
      <c r="F20">
        <v>1325.02</v>
      </c>
      <c r="G20">
        <v>2122.0500000000002</v>
      </c>
      <c r="H20" s="5">
        <v>656</v>
      </c>
    </row>
    <row r="21" spans="1:8">
      <c r="A21" s="57">
        <v>1985</v>
      </c>
      <c r="B21" s="57" t="s">
        <v>7</v>
      </c>
      <c r="C21">
        <v>2001</v>
      </c>
      <c r="D21">
        <v>5011</v>
      </c>
      <c r="E21" s="3">
        <v>0.873</v>
      </c>
      <c r="F21">
        <v>1635.04</v>
      </c>
      <c r="G21">
        <v>1927.66</v>
      </c>
      <c r="H21" s="5">
        <v>157</v>
      </c>
    </row>
    <row r="22" spans="1:8">
      <c r="A22" s="57">
        <v>1985</v>
      </c>
      <c r="B22" s="57" t="s">
        <v>8</v>
      </c>
      <c r="C22">
        <v>2472</v>
      </c>
      <c r="D22">
        <v>4465</v>
      </c>
      <c r="E22" s="3">
        <v>0.45200000000000001</v>
      </c>
      <c r="F22">
        <v>1561.79</v>
      </c>
      <c r="G22">
        <v>1981.34</v>
      </c>
      <c r="H22" s="5">
        <v>276</v>
      </c>
    </row>
    <row r="23" spans="1:8">
      <c r="A23" s="57">
        <v>1985</v>
      </c>
      <c r="B23" s="57" t="s">
        <v>9</v>
      </c>
      <c r="C23">
        <v>1818</v>
      </c>
      <c r="D23">
        <v>4051</v>
      </c>
      <c r="E23" s="3">
        <v>0.55700000000000005</v>
      </c>
      <c r="F23">
        <v>1809.01</v>
      </c>
      <c r="G23">
        <v>2178.13</v>
      </c>
      <c r="H23" s="5">
        <v>195</v>
      </c>
    </row>
    <row r="24" spans="1:8">
      <c r="A24" s="57">
        <v>1986</v>
      </c>
      <c r="B24" s="57" t="s">
        <v>6</v>
      </c>
      <c r="C24">
        <v>1815</v>
      </c>
      <c r="D24">
        <v>3199</v>
      </c>
      <c r="E24" s="3">
        <v>0.73599999999999999</v>
      </c>
      <c r="F24">
        <v>1415.52</v>
      </c>
      <c r="G24">
        <v>2223.0700000000002</v>
      </c>
      <c r="H24" s="5">
        <v>641</v>
      </c>
    </row>
    <row r="25" spans="1:8">
      <c r="A25" s="57">
        <v>1986</v>
      </c>
      <c r="B25" s="57" t="s">
        <v>7</v>
      </c>
      <c r="C25">
        <v>3210</v>
      </c>
      <c r="D25">
        <v>3211</v>
      </c>
      <c r="E25" s="3">
        <v>0.79</v>
      </c>
      <c r="F25">
        <v>1735.82</v>
      </c>
      <c r="G25">
        <v>2197.71</v>
      </c>
      <c r="H25" s="5">
        <v>315</v>
      </c>
    </row>
    <row r="26" spans="1:8">
      <c r="A26" s="57">
        <v>1986</v>
      </c>
      <c r="B26" s="57" t="s">
        <v>8</v>
      </c>
      <c r="C26">
        <v>3757</v>
      </c>
      <c r="D26">
        <v>3331</v>
      </c>
      <c r="E26" s="3">
        <v>0.46700000000000003</v>
      </c>
      <c r="F26">
        <v>1590.69</v>
      </c>
      <c r="G26">
        <v>2002.84</v>
      </c>
      <c r="H26" s="5">
        <v>254</v>
      </c>
    </row>
    <row r="27" spans="1:8">
      <c r="A27" s="57">
        <v>1986</v>
      </c>
      <c r="B27" s="57" t="s">
        <v>9</v>
      </c>
      <c r="C27">
        <v>3069</v>
      </c>
      <c r="D27">
        <v>3206</v>
      </c>
      <c r="E27" s="3">
        <v>0.58699999999999997</v>
      </c>
      <c r="F27">
        <v>1967.25</v>
      </c>
      <c r="G27">
        <v>2324.4499999999998</v>
      </c>
      <c r="H27" s="5">
        <v>185</v>
      </c>
    </row>
    <row r="28" spans="1:8">
      <c r="A28" s="57">
        <v>1987</v>
      </c>
      <c r="B28" s="57" t="s">
        <v>6</v>
      </c>
      <c r="C28">
        <v>2230</v>
      </c>
      <c r="D28">
        <v>2962</v>
      </c>
      <c r="E28" s="3">
        <v>0.72899999999999998</v>
      </c>
      <c r="F28">
        <v>1476.3</v>
      </c>
      <c r="G28">
        <v>2353.1</v>
      </c>
      <c r="H28" s="5">
        <v>695</v>
      </c>
    </row>
    <row r="29" spans="1:8">
      <c r="A29" s="57">
        <v>1987</v>
      </c>
      <c r="B29" s="57" t="s">
        <v>7</v>
      </c>
      <c r="C29">
        <v>2757</v>
      </c>
      <c r="D29">
        <v>3101</v>
      </c>
      <c r="E29" s="3">
        <v>0.97099999999999997</v>
      </c>
      <c r="F29">
        <v>1893.7</v>
      </c>
      <c r="G29">
        <v>2270.5</v>
      </c>
      <c r="H29" s="5">
        <v>221</v>
      </c>
    </row>
    <row r="30" spans="1:8">
      <c r="A30" s="57">
        <v>1987</v>
      </c>
      <c r="B30" s="57" t="s">
        <v>8</v>
      </c>
      <c r="C30">
        <v>2823</v>
      </c>
      <c r="D30">
        <v>3715</v>
      </c>
      <c r="E30" s="3">
        <v>0.59299999999999997</v>
      </c>
      <c r="F30">
        <v>1701.5</v>
      </c>
      <c r="G30">
        <v>2064.8000000000002</v>
      </c>
      <c r="H30" s="5">
        <v>203</v>
      </c>
    </row>
    <row r="31" spans="1:8">
      <c r="A31" s="57">
        <v>1987</v>
      </c>
      <c r="B31" s="57" t="s">
        <v>9</v>
      </c>
      <c r="C31">
        <v>1819</v>
      </c>
      <c r="D31">
        <v>2452</v>
      </c>
      <c r="E31" s="3">
        <v>0.67100000000000004</v>
      </c>
      <c r="F31">
        <v>2079.98</v>
      </c>
      <c r="G31">
        <v>2326.7600000000002</v>
      </c>
      <c r="H31" s="5">
        <v>61</v>
      </c>
    </row>
    <row r="32" spans="1:8">
      <c r="A32" s="57">
        <v>1988</v>
      </c>
      <c r="B32" s="57" t="s">
        <v>6</v>
      </c>
      <c r="C32">
        <v>1437</v>
      </c>
      <c r="D32">
        <v>2632</v>
      </c>
      <c r="E32" s="3">
        <v>0.90600000000000003</v>
      </c>
      <c r="F32">
        <v>1628.35</v>
      </c>
      <c r="G32">
        <v>2276.5100000000002</v>
      </c>
      <c r="H32" s="5">
        <v>503.7</v>
      </c>
    </row>
    <row r="33" spans="1:8">
      <c r="A33" s="57">
        <v>1988</v>
      </c>
      <c r="B33" s="57" t="s">
        <v>7</v>
      </c>
      <c r="C33">
        <v>1833</v>
      </c>
      <c r="D33">
        <v>2718</v>
      </c>
      <c r="E33" s="3">
        <v>0.87</v>
      </c>
      <c r="F33">
        <v>1812.1</v>
      </c>
      <c r="G33">
        <v>2107.9</v>
      </c>
      <c r="H33" s="5">
        <v>147</v>
      </c>
    </row>
    <row r="34" spans="1:8">
      <c r="A34" s="57">
        <v>1988</v>
      </c>
      <c r="B34" s="57" t="s">
        <v>8</v>
      </c>
      <c r="C34">
        <v>2077</v>
      </c>
      <c r="D34">
        <v>3296</v>
      </c>
      <c r="E34" s="3">
        <v>0.372</v>
      </c>
      <c r="F34">
        <v>1846</v>
      </c>
      <c r="G34">
        <v>2096.8000000000002</v>
      </c>
      <c r="H34" s="5">
        <v>87</v>
      </c>
    </row>
    <row r="35" spans="1:8">
      <c r="A35" s="57">
        <v>1988</v>
      </c>
      <c r="B35" s="57" t="s">
        <v>9</v>
      </c>
      <c r="C35">
        <v>1716</v>
      </c>
      <c r="D35">
        <v>3219</v>
      </c>
      <c r="E35" s="3">
        <v>0.69899999999999995</v>
      </c>
      <c r="F35">
        <v>2403.1999999999998</v>
      </c>
      <c r="G35">
        <v>2216.6</v>
      </c>
      <c r="H35" s="5">
        <v>-421</v>
      </c>
    </row>
    <row r="36" spans="1:8">
      <c r="A36" s="57">
        <v>1989</v>
      </c>
      <c r="B36" s="57" t="s">
        <v>6</v>
      </c>
      <c r="C36">
        <v>1435</v>
      </c>
      <c r="D36">
        <v>4101</v>
      </c>
      <c r="E36" s="3">
        <v>0.86299999999999999</v>
      </c>
      <c r="F36">
        <v>1807.2</v>
      </c>
      <c r="G36">
        <v>2182.9</v>
      </c>
      <c r="H36" s="5">
        <v>250</v>
      </c>
    </row>
    <row r="37" spans="1:8">
      <c r="A37" s="57">
        <v>1989</v>
      </c>
      <c r="B37" s="57" t="s">
        <v>7</v>
      </c>
      <c r="C37">
        <v>2048</v>
      </c>
      <c r="D37">
        <v>4799</v>
      </c>
      <c r="E37" s="3">
        <v>0.78700000000000003</v>
      </c>
      <c r="F37">
        <v>1811.7</v>
      </c>
      <c r="G37">
        <v>2163.8000000000002</v>
      </c>
      <c r="H37" s="5">
        <v>199</v>
      </c>
    </row>
    <row r="38" spans="1:8">
      <c r="A38" s="57">
        <v>1989</v>
      </c>
      <c r="B38" s="57" t="s">
        <v>8</v>
      </c>
      <c r="C38">
        <v>2463</v>
      </c>
      <c r="D38">
        <v>5210</v>
      </c>
      <c r="E38" s="3">
        <v>0.54100000000000004</v>
      </c>
      <c r="F38">
        <v>2008</v>
      </c>
      <c r="G38">
        <v>2072</v>
      </c>
      <c r="H38" s="5">
        <v>-84</v>
      </c>
    </row>
    <row r="39" spans="1:8">
      <c r="A39" s="57">
        <v>1989</v>
      </c>
      <c r="B39" s="57" t="s">
        <v>9</v>
      </c>
      <c r="C39">
        <v>1924</v>
      </c>
      <c r="D39">
        <v>4913</v>
      </c>
      <c r="E39" s="3">
        <v>0.60799999999999998</v>
      </c>
      <c r="F39">
        <v>2128.8000000000002</v>
      </c>
      <c r="G39">
        <v>2338.6</v>
      </c>
      <c r="H39" s="5">
        <v>-102</v>
      </c>
    </row>
    <row r="40" spans="1:8">
      <c r="A40" s="57">
        <v>1990</v>
      </c>
      <c r="B40" s="57" t="s">
        <v>6</v>
      </c>
      <c r="C40">
        <v>1820</v>
      </c>
      <c r="D40">
        <v>5234</v>
      </c>
      <c r="E40" s="3">
        <v>0.98199999999999998</v>
      </c>
      <c r="F40">
        <v>1871.61</v>
      </c>
      <c r="G40">
        <v>2362.3200000000002</v>
      </c>
      <c r="H40" s="5">
        <v>364</v>
      </c>
    </row>
    <row r="41" spans="1:8">
      <c r="A41" s="57">
        <v>1990</v>
      </c>
      <c r="B41" s="57" t="s">
        <v>7</v>
      </c>
      <c r="C41">
        <v>2246</v>
      </c>
      <c r="D41">
        <v>4677</v>
      </c>
      <c r="E41" s="3">
        <v>0.753</v>
      </c>
      <c r="F41">
        <v>2003.57</v>
      </c>
      <c r="G41">
        <v>2194.4899999999998</v>
      </c>
      <c r="H41" s="5">
        <v>32</v>
      </c>
    </row>
    <row r="42" spans="1:8">
      <c r="A42" s="57">
        <v>1990</v>
      </c>
      <c r="B42" s="57" t="s">
        <v>8</v>
      </c>
      <c r="C42">
        <v>2523</v>
      </c>
      <c r="D42">
        <v>5573</v>
      </c>
      <c r="E42" s="3">
        <v>0.53300000000000003</v>
      </c>
      <c r="F42">
        <v>2100.87</v>
      </c>
      <c r="G42">
        <v>2165.59</v>
      </c>
      <c r="H42" s="5">
        <v>-131</v>
      </c>
    </row>
    <row r="43" spans="1:8">
      <c r="A43" s="57">
        <v>1990</v>
      </c>
      <c r="B43" s="57" t="s">
        <v>9</v>
      </c>
      <c r="C43">
        <v>2015</v>
      </c>
      <c r="D43">
        <v>4320</v>
      </c>
      <c r="E43" s="3">
        <v>0.64600000000000002</v>
      </c>
      <c r="F43">
        <v>2293.33</v>
      </c>
      <c r="G43">
        <v>2421.56</v>
      </c>
      <c r="H43" s="5">
        <v>-113</v>
      </c>
    </row>
    <row r="44" spans="1:8">
      <c r="A44" s="57">
        <v>1991</v>
      </c>
      <c r="B44" s="57" t="s">
        <v>6</v>
      </c>
      <c r="C44">
        <v>1705</v>
      </c>
      <c r="D44">
        <v>4419</v>
      </c>
      <c r="E44" s="3">
        <v>0.78600000000000003</v>
      </c>
      <c r="F44">
        <v>1886.3</v>
      </c>
      <c r="G44">
        <v>2474.9</v>
      </c>
      <c r="H44" s="5">
        <v>427</v>
      </c>
    </row>
    <row r="45" spans="1:8">
      <c r="A45" s="57">
        <v>1991</v>
      </c>
      <c r="B45" s="57" t="s">
        <v>7</v>
      </c>
      <c r="C45">
        <v>2012</v>
      </c>
      <c r="D45">
        <v>3626</v>
      </c>
      <c r="E45" s="3">
        <v>0.77200000000000002</v>
      </c>
      <c r="F45">
        <v>2073.6999999999998</v>
      </c>
      <c r="G45">
        <v>2574.8000000000002</v>
      </c>
      <c r="H45" s="5">
        <v>316</v>
      </c>
    </row>
    <row r="46" spans="1:8">
      <c r="A46" s="57">
        <v>1991</v>
      </c>
      <c r="B46" s="57" t="s">
        <v>8</v>
      </c>
      <c r="C46">
        <v>2373</v>
      </c>
      <c r="D46">
        <v>4922</v>
      </c>
      <c r="E46" s="13">
        <v>0.60099999999999998</v>
      </c>
      <c r="F46" s="6">
        <v>2295.1</v>
      </c>
      <c r="G46">
        <v>2259.6999999999998</v>
      </c>
      <c r="H46" s="5">
        <v>-224</v>
      </c>
    </row>
    <row r="47" spans="1:8">
      <c r="A47" s="57">
        <v>1991</v>
      </c>
      <c r="B47" s="57" t="s">
        <v>9</v>
      </c>
      <c r="C47">
        <v>2109</v>
      </c>
      <c r="D47">
        <v>5179</v>
      </c>
      <c r="E47" s="13">
        <v>0.90200000000000002</v>
      </c>
      <c r="F47" s="6">
        <v>2520.4699999999998</v>
      </c>
      <c r="G47">
        <v>2517.9299999999998</v>
      </c>
      <c r="H47" s="5">
        <v>-219</v>
      </c>
    </row>
    <row r="48" spans="1:8">
      <c r="A48" s="57">
        <v>1992</v>
      </c>
      <c r="B48" s="57" t="s">
        <v>6</v>
      </c>
      <c r="C48">
        <v>1726</v>
      </c>
      <c r="D48">
        <v>3704</v>
      </c>
      <c r="E48" s="13">
        <v>0.82</v>
      </c>
      <c r="F48" s="6">
        <v>2055.1</v>
      </c>
      <c r="G48">
        <v>2728.51</v>
      </c>
      <c r="H48" s="5">
        <v>483</v>
      </c>
    </row>
    <row r="49" spans="1:8">
      <c r="A49" s="57">
        <v>1992</v>
      </c>
      <c r="B49" s="57" t="s">
        <v>7</v>
      </c>
      <c r="C49">
        <v>2269</v>
      </c>
      <c r="D49">
        <v>4500</v>
      </c>
      <c r="E49" s="13">
        <v>0.72399999999999998</v>
      </c>
      <c r="F49" s="6">
        <v>2299.4</v>
      </c>
      <c r="G49">
        <v>2536.4</v>
      </c>
      <c r="H49" s="5">
        <v>75</v>
      </c>
    </row>
    <row r="50" spans="1:8">
      <c r="A50" s="57">
        <v>1992</v>
      </c>
      <c r="B50" s="57" t="s">
        <v>8</v>
      </c>
      <c r="E50" s="13">
        <v>0.44500000000000001</v>
      </c>
      <c r="F50" s="14">
        <v>2472.5</v>
      </c>
      <c r="G50">
        <v>2477.8000000000002</v>
      </c>
      <c r="H50" s="5">
        <v>-166</v>
      </c>
    </row>
    <row r="51" spans="1:8">
      <c r="A51" s="57">
        <v>1992</v>
      </c>
      <c r="B51" s="57" t="s">
        <v>9</v>
      </c>
      <c r="E51" s="13">
        <v>0.72199999999999998</v>
      </c>
    </row>
  </sheetData>
  <phoneticPr fontId="0" type="noConversion"/>
  <printOptions gridLines="1" gridLinesSet="0"/>
  <pageMargins left="0.75" right="0.75" top="1" bottom="1" header="0.5" footer="0.5"/>
  <pageSetup paperSize="9" orientation="portrait" verticalDpi="0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K9" sqref="K9"/>
    </sheetView>
  </sheetViews>
  <sheetFormatPr defaultColWidth="11.42578125" defaultRowHeight="12.75"/>
  <cols>
    <col min="1" max="1" width="11.42578125" style="15"/>
    <col min="2" max="2" width="7.42578125" style="15" customWidth="1"/>
    <col min="3" max="3" width="8.5703125" style="15" customWidth="1"/>
    <col min="4" max="4" width="11.28515625" style="15" customWidth="1"/>
    <col min="5" max="5" width="11.7109375" style="15" customWidth="1"/>
    <col min="6" max="7" width="9" style="15" customWidth="1"/>
    <col min="8" max="8" width="10.28515625" style="15" customWidth="1"/>
    <col min="9" max="9" width="10.7109375" style="36" bestFit="1" customWidth="1"/>
    <col min="10" max="10" width="12.28515625" style="36" customWidth="1"/>
    <col min="11" max="16384" width="11.42578125" style="15"/>
  </cols>
  <sheetData>
    <row r="1" spans="1:18" ht="18">
      <c r="B1" s="46" t="s">
        <v>47</v>
      </c>
    </row>
    <row r="2" spans="1:18" ht="25.5">
      <c r="D2" s="48" t="s">
        <v>41</v>
      </c>
      <c r="E2" s="15">
        <v>0.17451591811124753</v>
      </c>
      <c r="H2" s="47" t="s">
        <v>39</v>
      </c>
      <c r="I2" s="6">
        <f>COUNT($I$12:$I$55)</f>
        <v>44</v>
      </c>
      <c r="L2" s="58"/>
      <c r="P2" s="58"/>
      <c r="Q2" s="58"/>
    </row>
    <row r="3" spans="1:18">
      <c r="D3" s="48" t="s">
        <v>42</v>
      </c>
      <c r="E3" s="15">
        <v>0</v>
      </c>
      <c r="H3" s="47" t="s">
        <v>11</v>
      </c>
      <c r="I3" s="44">
        <f>SQRT(SUMSQ($I$12:$I$55)/$I$2)</f>
        <v>8.773821077856897E-2</v>
      </c>
      <c r="L3" s="58"/>
      <c r="P3" s="58"/>
      <c r="Q3" s="58"/>
    </row>
    <row r="4" spans="1:18">
      <c r="D4" s="48" t="s">
        <v>10</v>
      </c>
      <c r="E4" s="15">
        <v>0.31299471394290279</v>
      </c>
      <c r="H4" s="45" t="s">
        <v>40</v>
      </c>
      <c r="I4" s="36">
        <f>AVERAGE($J$12:$J$55)</f>
        <v>10.272735573215027</v>
      </c>
      <c r="L4" s="58"/>
      <c r="P4" s="58"/>
      <c r="Q4" s="58"/>
    </row>
    <row r="6" spans="1:18">
      <c r="D6" s="37"/>
    </row>
    <row r="7" spans="1:18" ht="51.75" customHeight="1">
      <c r="A7" s="58" t="s">
        <v>92</v>
      </c>
      <c r="B7" s="49" t="s">
        <v>1</v>
      </c>
      <c r="C7" s="49" t="s">
        <v>2</v>
      </c>
      <c r="D7" s="49" t="s">
        <v>46</v>
      </c>
      <c r="E7" s="49" t="s">
        <v>45</v>
      </c>
      <c r="F7" s="49" t="s">
        <v>37</v>
      </c>
      <c r="G7" s="49" t="s">
        <v>51</v>
      </c>
      <c r="H7" s="49" t="s">
        <v>4</v>
      </c>
      <c r="I7" s="50" t="s">
        <v>5</v>
      </c>
      <c r="J7" s="50" t="s">
        <v>53</v>
      </c>
      <c r="K7" s="49" t="s">
        <v>93</v>
      </c>
    </row>
    <row r="8" spans="1:18">
      <c r="A8" s="15">
        <v>1</v>
      </c>
      <c r="B8" s="15" t="s">
        <v>6</v>
      </c>
      <c r="C8" s="15">
        <v>1981</v>
      </c>
      <c r="D8" s="15">
        <v>0.64700000000000002</v>
      </c>
      <c r="E8" s="38"/>
      <c r="F8" s="39"/>
      <c r="G8" s="39"/>
      <c r="H8" s="17">
        <f>D8-AVERAGE(D$8:D$11)</f>
        <v>0.11024999999999996</v>
      </c>
      <c r="K8" s="13">
        <f t="shared" ref="K8:K11" si="0">D8-H8</f>
        <v>0.53675000000000006</v>
      </c>
      <c r="L8" s="45" t="s">
        <v>43</v>
      </c>
      <c r="M8" s="45" t="s">
        <v>44</v>
      </c>
      <c r="N8" s="45" t="s">
        <v>0</v>
      </c>
      <c r="O8" s="45" t="s">
        <v>11</v>
      </c>
      <c r="P8" s="45" t="s">
        <v>52</v>
      </c>
      <c r="R8" s="45" t="s">
        <v>94</v>
      </c>
    </row>
    <row r="9" spans="1:18">
      <c r="A9" s="15">
        <v>2</v>
      </c>
      <c r="B9" s="15" t="s">
        <v>7</v>
      </c>
      <c r="C9" s="15">
        <v>1981</v>
      </c>
      <c r="D9" s="15">
        <v>0.70199999999999996</v>
      </c>
      <c r="E9" s="40"/>
      <c r="F9" s="41" t="s">
        <v>38</v>
      </c>
      <c r="G9" s="41"/>
      <c r="H9" s="19">
        <f>D9-AVERAGE(D$8:D$11)</f>
        <v>0.1652499999999999</v>
      </c>
      <c r="K9" s="13">
        <f t="shared" si="0"/>
        <v>0.53675000000000006</v>
      </c>
      <c r="L9" s="15">
        <v>0.4</v>
      </c>
      <c r="M9" s="15">
        <v>0.3</v>
      </c>
      <c r="N9" s="15">
        <v>0.8</v>
      </c>
      <c r="O9" s="15">
        <v>0.10200397864410149</v>
      </c>
      <c r="P9" s="13">
        <v>0.69106930651446163</v>
      </c>
      <c r="R9" s="36">
        <v>12.254645469671908</v>
      </c>
    </row>
    <row r="10" spans="1:18">
      <c r="A10" s="15">
        <v>3</v>
      </c>
      <c r="B10" s="15" t="s">
        <v>8</v>
      </c>
      <c r="C10" s="15">
        <v>1981</v>
      </c>
      <c r="D10" s="15">
        <v>0.29199999999999998</v>
      </c>
      <c r="E10" s="40"/>
      <c r="F10" s="41"/>
      <c r="G10" s="41"/>
      <c r="H10" s="19">
        <f>D10-AVERAGE(D$8:D$11)</f>
        <v>-0.24475000000000008</v>
      </c>
      <c r="K10" s="13">
        <f t="shared" si="0"/>
        <v>0.53675000000000006</v>
      </c>
      <c r="L10" s="15">
        <v>0.3</v>
      </c>
      <c r="M10" s="15">
        <v>0.2</v>
      </c>
      <c r="N10" s="15">
        <v>0.7</v>
      </c>
      <c r="O10" s="15">
        <v>9.6137850697827473E-2</v>
      </c>
      <c r="P10" s="13">
        <v>0.74615354865283701</v>
      </c>
      <c r="R10" s="36">
        <v>11.464392680830466</v>
      </c>
    </row>
    <row r="11" spans="1:18">
      <c r="A11" s="15">
        <v>4</v>
      </c>
      <c r="B11" s="15" t="s">
        <v>9</v>
      </c>
      <c r="C11" s="15">
        <v>1981</v>
      </c>
      <c r="D11" s="15">
        <v>0.50600000000000001</v>
      </c>
      <c r="E11" s="42"/>
      <c r="F11" s="22">
        <f>D11-H11</f>
        <v>0.53675000000000006</v>
      </c>
      <c r="G11" s="22">
        <v>0</v>
      </c>
      <c r="H11" s="23">
        <f>D11-AVERAGE(D$8:D$11)</f>
        <v>-3.0750000000000055E-2</v>
      </c>
      <c r="K11" s="13">
        <f t="shared" si="0"/>
        <v>0.53675000000000006</v>
      </c>
      <c r="L11" s="59">
        <v>0.2</v>
      </c>
      <c r="M11" s="59">
        <v>0.1</v>
      </c>
      <c r="N11" s="59">
        <v>0.6</v>
      </c>
      <c r="O11" s="60">
        <v>9.1174787499577539E-2</v>
      </c>
      <c r="P11" s="61">
        <v>0.795307552628575</v>
      </c>
      <c r="R11" s="73">
        <v>10.865380398987718</v>
      </c>
    </row>
    <row r="12" spans="1:18">
      <c r="A12" s="15">
        <v>5</v>
      </c>
      <c r="B12" s="15" t="s">
        <v>6</v>
      </c>
      <c r="C12" s="15">
        <v>1982</v>
      </c>
      <c r="D12" s="13">
        <v>0.66200000000000003</v>
      </c>
      <c r="E12" s="13">
        <f>F11+G11+H8</f>
        <v>0.64700000000000002</v>
      </c>
      <c r="F12" s="13">
        <f>alpha.add*(D12-H8)+(1-alpha.add)*(F11+G11)</f>
        <v>0.53936773877166877</v>
      </c>
      <c r="G12" s="13">
        <f>beta.add*(F12-F11)+(1-beta.add)*G11</f>
        <v>0</v>
      </c>
      <c r="H12" s="13">
        <f>gamma.add*(D12-F12)+(1-gamma.add)*H8</f>
        <v>0.11412558231112781</v>
      </c>
      <c r="I12" s="13">
        <f t="shared" ref="I12:I63" si="1">D12-E12</f>
        <v>1.5000000000000013E-2</v>
      </c>
      <c r="J12" s="13">
        <f>ABS(I12)/D12*100</f>
        <v>2.2658610271903341</v>
      </c>
      <c r="K12" s="13">
        <f>D12-H12</f>
        <v>0.54787441768887224</v>
      </c>
      <c r="L12" s="58">
        <v>0.1</v>
      </c>
      <c r="M12" s="58">
        <v>0.4</v>
      </c>
      <c r="N12" s="58">
        <v>0.5</v>
      </c>
      <c r="O12" s="15">
        <v>9.2503759585626399E-2</v>
      </c>
      <c r="P12" s="13">
        <v>0.82230516384604502</v>
      </c>
      <c r="R12" s="72">
        <v>11.19</v>
      </c>
    </row>
    <row r="13" spans="1:18">
      <c r="A13" s="15">
        <v>6</v>
      </c>
      <c r="B13" s="15" t="s">
        <v>7</v>
      </c>
      <c r="C13" s="15">
        <v>1982</v>
      </c>
      <c r="D13" s="13">
        <v>0.73199999999999998</v>
      </c>
      <c r="E13" s="13">
        <f>F12+G12+H9</f>
        <v>0.70461773877166867</v>
      </c>
      <c r="F13" s="13">
        <f t="shared" ref="F13:F63" si="2">alpha.add*(D13-H9)+(1-alpha.add)*(F12+G12)</f>
        <v>0.54414637922989306</v>
      </c>
      <c r="G13" s="13">
        <f t="shared" ref="G13:G63" si="3">beta.add*(F13-F12)+(1-beta.add)*G12</f>
        <v>0</v>
      </c>
      <c r="H13" s="13">
        <f t="shared" ref="H13:H55" si="4">gamma.add*(D13-F13)+(1-gamma.add)*H9</f>
        <v>0.17232481381701342</v>
      </c>
      <c r="I13" s="13">
        <f t="shared" si="1"/>
        <v>2.7382261228331317E-2</v>
      </c>
      <c r="J13" s="13">
        <f t="shared" ref="J13:J55" si="5">ABS(I13)/D13*100</f>
        <v>3.7407460694441688</v>
      </c>
      <c r="K13" s="13">
        <f t="shared" ref="K13:K63" si="6">D13-H13</f>
        <v>0.55967518618298651</v>
      </c>
      <c r="L13" s="58">
        <v>0.5</v>
      </c>
      <c r="M13" s="58">
        <v>0.5</v>
      </c>
      <c r="N13" s="58">
        <v>0.4</v>
      </c>
      <c r="O13" s="15">
        <v>0.10836344196442137</v>
      </c>
      <c r="P13" s="13">
        <v>0.73381435457533206</v>
      </c>
      <c r="R13" s="72">
        <v>12.71</v>
      </c>
    </row>
    <row r="14" spans="1:18">
      <c r="A14" s="15">
        <v>7</v>
      </c>
      <c r="B14" s="15" t="s">
        <v>8</v>
      </c>
      <c r="C14" s="15">
        <v>1982</v>
      </c>
      <c r="D14" s="13">
        <v>0.39</v>
      </c>
      <c r="E14" s="13">
        <f t="shared" ref="E14:E55" si="7">F13+G13+H10</f>
        <v>0.29939637922989298</v>
      </c>
      <c r="F14" s="13">
        <f t="shared" si="2"/>
        <v>0.55995815329279153</v>
      </c>
      <c r="G14" s="13">
        <f t="shared" si="3"/>
        <v>0</v>
      </c>
      <c r="H14" s="13">
        <f t="shared" si="4"/>
        <v>-0.22134054733461589</v>
      </c>
      <c r="I14" s="13">
        <f t="shared" si="1"/>
        <v>9.060362077010703E-2</v>
      </c>
      <c r="J14" s="13">
        <f t="shared" si="5"/>
        <v>23.231697633360778</v>
      </c>
      <c r="K14" s="13">
        <f t="shared" si="6"/>
        <v>0.61134054733461585</v>
      </c>
    </row>
    <row r="15" spans="1:18">
      <c r="A15" s="15">
        <v>8</v>
      </c>
      <c r="B15" s="15" t="s">
        <v>9</v>
      </c>
      <c r="C15" s="15">
        <v>1982</v>
      </c>
      <c r="D15" s="13">
        <v>0.53100000000000003</v>
      </c>
      <c r="E15" s="13">
        <f t="shared" si="7"/>
        <v>0.52920815329279147</v>
      </c>
      <c r="F15" s="13">
        <f t="shared" si="2"/>
        <v>0.56027085906601459</v>
      </c>
      <c r="G15" s="13">
        <f t="shared" si="3"/>
        <v>0</v>
      </c>
      <c r="H15" s="13">
        <f t="shared" si="4"/>
        <v>-3.0287036706486026E-2</v>
      </c>
      <c r="I15" s="13">
        <f t="shared" si="1"/>
        <v>1.7918467072085553E-3</v>
      </c>
      <c r="J15" s="13">
        <f t="shared" si="5"/>
        <v>0.33744759081140402</v>
      </c>
      <c r="K15" s="13">
        <f t="shared" si="6"/>
        <v>0.56128703670648605</v>
      </c>
      <c r="L15" s="58"/>
      <c r="M15" s="58"/>
      <c r="N15" s="58"/>
      <c r="O15" s="58"/>
      <c r="P15" s="58"/>
    </row>
    <row r="16" spans="1:18">
      <c r="A16" s="15">
        <v>9</v>
      </c>
      <c r="B16" s="15" t="s">
        <v>6</v>
      </c>
      <c r="C16" s="15">
        <v>1983</v>
      </c>
      <c r="D16" s="13">
        <v>0.68200000000000005</v>
      </c>
      <c r="E16" s="13">
        <f t="shared" si="7"/>
        <v>0.67439644137714239</v>
      </c>
      <c r="F16" s="13">
        <f t="shared" si="2"/>
        <v>0.56159780107999524</v>
      </c>
      <c r="G16" s="13">
        <f t="shared" si="3"/>
        <v>0</v>
      </c>
      <c r="H16" s="13">
        <f t="shared" si="4"/>
        <v>0.11609013013115255</v>
      </c>
      <c r="I16" s="13">
        <f t="shared" si="1"/>
        <v>7.6035586228576646E-3</v>
      </c>
      <c r="J16" s="13">
        <f t="shared" si="5"/>
        <v>1.1148912936741444</v>
      </c>
      <c r="K16" s="13">
        <f t="shared" si="6"/>
        <v>0.5659098698688475</v>
      </c>
    </row>
    <row r="17" spans="1:11">
      <c r="A17" s="15">
        <v>10</v>
      </c>
      <c r="B17" s="15" t="s">
        <v>7</v>
      </c>
      <c r="C17" s="15">
        <v>1983</v>
      </c>
      <c r="D17" s="13">
        <v>0.74399999999999999</v>
      </c>
      <c r="E17" s="13">
        <f t="shared" si="7"/>
        <v>0.73392261489700861</v>
      </c>
      <c r="F17" s="13">
        <f t="shared" si="2"/>
        <v>0.56335646519340432</v>
      </c>
      <c r="G17" s="13">
        <f t="shared" si="3"/>
        <v>0</v>
      </c>
      <c r="H17" s="13">
        <f t="shared" si="4"/>
        <v>0.17492852951351853</v>
      </c>
      <c r="I17" s="13">
        <f t="shared" si="1"/>
        <v>1.0077385102991387E-2</v>
      </c>
      <c r="J17" s="13">
        <f t="shared" si="5"/>
        <v>1.3544872450257242</v>
      </c>
      <c r="K17" s="13">
        <f t="shared" si="6"/>
        <v>0.56907147048648143</v>
      </c>
    </row>
    <row r="18" spans="1:11">
      <c r="A18" s="15">
        <v>11</v>
      </c>
      <c r="B18" s="15" t="s">
        <v>8</v>
      </c>
      <c r="C18" s="15">
        <v>1983</v>
      </c>
      <c r="D18" s="13">
        <v>0.49399999999999999</v>
      </c>
      <c r="E18" s="13">
        <f t="shared" si="7"/>
        <v>0.34201591785878843</v>
      </c>
      <c r="F18" s="13">
        <f t="shared" si="2"/>
        <v>0.5898801068265731</v>
      </c>
      <c r="G18" s="13">
        <f t="shared" si="3"/>
        <v>0</v>
      </c>
      <c r="H18" s="13">
        <f t="shared" si="4"/>
        <v>-0.18207209264665047</v>
      </c>
      <c r="I18" s="13">
        <f t="shared" si="1"/>
        <v>0.15198408214121156</v>
      </c>
      <c r="J18" s="13">
        <f t="shared" si="5"/>
        <v>30.766008530609628</v>
      </c>
      <c r="K18" s="13">
        <f t="shared" si="6"/>
        <v>0.67607209264665047</v>
      </c>
    </row>
    <row r="19" spans="1:11">
      <c r="A19" s="15">
        <v>12</v>
      </c>
      <c r="B19" s="15" t="s">
        <v>9</v>
      </c>
      <c r="C19" s="15">
        <v>1983</v>
      </c>
      <c r="D19" s="13">
        <v>0.61699999999999999</v>
      </c>
      <c r="E19" s="13">
        <f t="shared" si="7"/>
        <v>0.55959307012008708</v>
      </c>
      <c r="F19" s="13">
        <f t="shared" si="2"/>
        <v>0.59989852990051407</v>
      </c>
      <c r="G19" s="13">
        <f t="shared" si="3"/>
        <v>0</v>
      </c>
      <c r="H19" s="13">
        <f t="shared" si="4"/>
        <v>-1.5454684574569534E-2</v>
      </c>
      <c r="I19" s="13">
        <f t="shared" si="1"/>
        <v>5.7406929879912916E-2</v>
      </c>
      <c r="J19" s="13">
        <f t="shared" si="5"/>
        <v>9.3042025737298086</v>
      </c>
      <c r="K19" s="13">
        <f t="shared" si="6"/>
        <v>0.63245468457456955</v>
      </c>
    </row>
    <row r="20" spans="1:11">
      <c r="A20" s="15">
        <v>13</v>
      </c>
      <c r="B20" s="15" t="s">
        <v>6</v>
      </c>
      <c r="C20" s="15">
        <v>1984</v>
      </c>
      <c r="D20" s="13">
        <v>0.74</v>
      </c>
      <c r="E20" s="13">
        <f t="shared" si="7"/>
        <v>0.71598866003166661</v>
      </c>
      <c r="F20" s="13">
        <f t="shared" si="2"/>
        <v>0.60408889094016904</v>
      </c>
      <c r="G20" s="13">
        <f t="shared" si="3"/>
        <v>0</v>
      </c>
      <c r="H20" s="13">
        <f t="shared" si="4"/>
        <v>0.12229399176100256</v>
      </c>
      <c r="I20" s="13">
        <f t="shared" si="1"/>
        <v>2.4011339968333378E-2</v>
      </c>
      <c r="J20" s="13">
        <f t="shared" si="5"/>
        <v>3.2447756713964027</v>
      </c>
      <c r="K20" s="13">
        <f t="shared" si="6"/>
        <v>0.61770600823899746</v>
      </c>
    </row>
    <row r="21" spans="1:11">
      <c r="A21" s="15">
        <v>14</v>
      </c>
      <c r="B21" s="15" t="s">
        <v>7</v>
      </c>
      <c r="C21" s="15">
        <v>1984</v>
      </c>
      <c r="D21" s="13">
        <v>0.83399999999999996</v>
      </c>
      <c r="E21" s="13">
        <f t="shared" si="7"/>
        <v>0.7790174204536876</v>
      </c>
      <c r="F21" s="13">
        <f t="shared" si="2"/>
        <v>0.61368422628981845</v>
      </c>
      <c r="G21" s="13">
        <f t="shared" si="3"/>
        <v>0</v>
      </c>
      <c r="H21" s="13">
        <f t="shared" si="4"/>
        <v>0.18913449702750973</v>
      </c>
      <c r="I21" s="13">
        <f t="shared" si="1"/>
        <v>5.498257954631236E-2</v>
      </c>
      <c r="J21" s="13">
        <f t="shared" si="5"/>
        <v>6.5926354372077167</v>
      </c>
      <c r="K21" s="13">
        <f t="shared" si="6"/>
        <v>0.64486550297249023</v>
      </c>
    </row>
    <row r="22" spans="1:11">
      <c r="A22" s="15">
        <v>15</v>
      </c>
      <c r="B22" s="15" t="s">
        <v>8</v>
      </c>
      <c r="C22" s="15">
        <v>1984</v>
      </c>
      <c r="D22" s="13">
        <v>0.55000000000000004</v>
      </c>
      <c r="E22" s="13">
        <f t="shared" si="7"/>
        <v>0.43161213364316797</v>
      </c>
      <c r="F22" s="13">
        <f t="shared" si="2"/>
        <v>0.63434479348031259</v>
      </c>
      <c r="G22" s="13">
        <f t="shared" si="3"/>
        <v>0</v>
      </c>
      <c r="H22" s="13">
        <f t="shared" si="4"/>
        <v>-0.15148396459967006</v>
      </c>
      <c r="I22" s="13">
        <f t="shared" si="1"/>
        <v>0.11838786635683207</v>
      </c>
      <c r="J22" s="13">
        <f t="shared" si="5"/>
        <v>21.525066610333102</v>
      </c>
      <c r="K22" s="13">
        <f t="shared" si="6"/>
        <v>0.70148396459967011</v>
      </c>
    </row>
    <row r="23" spans="1:11">
      <c r="A23" s="15">
        <v>16</v>
      </c>
      <c r="B23" s="15" t="s">
        <v>9</v>
      </c>
      <c r="C23" s="15">
        <v>1984</v>
      </c>
      <c r="D23" s="13">
        <v>0.61899999999999999</v>
      </c>
      <c r="E23" s="13">
        <f t="shared" si="7"/>
        <v>0.61889010890574303</v>
      </c>
      <c r="F23" s="13">
        <f t="shared" si="2"/>
        <v>0.63436397122551913</v>
      </c>
      <c r="G23" s="13">
        <f t="shared" si="3"/>
        <v>0</v>
      </c>
      <c r="H23" s="13">
        <f t="shared" si="4"/>
        <v>-1.5426291775832702E-2</v>
      </c>
      <c r="I23" s="13">
        <f t="shared" si="1"/>
        <v>1.0989109425696419E-4</v>
      </c>
      <c r="J23" s="13">
        <f t="shared" si="5"/>
        <v>1.775300391873412E-2</v>
      </c>
      <c r="K23" s="13">
        <f t="shared" si="6"/>
        <v>0.63442629177583265</v>
      </c>
    </row>
    <row r="24" spans="1:11">
      <c r="A24" s="15">
        <v>17</v>
      </c>
      <c r="B24" s="15" t="s">
        <v>6</v>
      </c>
      <c r="C24" s="15">
        <v>1985</v>
      </c>
      <c r="D24" s="13">
        <v>0.74199999999999999</v>
      </c>
      <c r="E24" s="13">
        <f t="shared" si="7"/>
        <v>0.75665796298652166</v>
      </c>
      <c r="F24" s="13">
        <f t="shared" si="2"/>
        <v>0.63180592335728569</v>
      </c>
      <c r="G24" s="13">
        <f t="shared" si="3"/>
        <v>0</v>
      </c>
      <c r="H24" s="13">
        <f t="shared" si="4"/>
        <v>0.11850678228982053</v>
      </c>
      <c r="I24" s="13">
        <f t="shared" si="1"/>
        <v>-1.4657962986521667E-2</v>
      </c>
      <c r="J24" s="13">
        <f t="shared" si="5"/>
        <v>1.9754667097738094</v>
      </c>
      <c r="K24" s="13">
        <f t="shared" si="6"/>
        <v>0.62349321771017951</v>
      </c>
    </row>
    <row r="25" spans="1:11">
      <c r="A25" s="15">
        <v>18</v>
      </c>
      <c r="B25" s="15" t="s">
        <v>7</v>
      </c>
      <c r="C25" s="15">
        <v>1985</v>
      </c>
      <c r="D25" s="13">
        <v>0.873</v>
      </c>
      <c r="E25" s="13">
        <f t="shared" si="7"/>
        <v>0.82094042038479542</v>
      </c>
      <c r="F25" s="13">
        <f t="shared" si="2"/>
        <v>0.64089114869031871</v>
      </c>
      <c r="G25" s="13">
        <f t="shared" si="3"/>
        <v>0</v>
      </c>
      <c r="H25" s="13">
        <f t="shared" si="4"/>
        <v>0.20258524275293899</v>
      </c>
      <c r="I25" s="13">
        <f t="shared" si="1"/>
        <v>5.2059579615204576E-2</v>
      </c>
      <c r="J25" s="13">
        <f t="shared" si="5"/>
        <v>5.9632966340440525</v>
      </c>
      <c r="K25" s="13">
        <f t="shared" si="6"/>
        <v>0.67041475724706101</v>
      </c>
    </row>
    <row r="26" spans="1:11">
      <c r="A26" s="15">
        <v>19</v>
      </c>
      <c r="B26" s="15" t="s">
        <v>8</v>
      </c>
      <c r="C26" s="15">
        <v>1985</v>
      </c>
      <c r="D26" s="13">
        <v>0.45200000000000001</v>
      </c>
      <c r="E26" s="13">
        <f t="shared" si="7"/>
        <v>0.48940718409064865</v>
      </c>
      <c r="F26" s="13">
        <f t="shared" si="2"/>
        <v>0.63436299961478271</v>
      </c>
      <c r="G26" s="13">
        <f t="shared" si="3"/>
        <v>0</v>
      </c>
      <c r="H26" s="13">
        <f t="shared" si="4"/>
        <v>-0.16114893933105812</v>
      </c>
      <c r="I26" s="13">
        <f t="shared" si="1"/>
        <v>-3.7407184090648637E-2</v>
      </c>
      <c r="J26" s="13">
        <f t="shared" si="5"/>
        <v>8.2759256837718222</v>
      </c>
      <c r="K26" s="13">
        <f t="shared" si="6"/>
        <v>0.61314893933105807</v>
      </c>
    </row>
    <row r="27" spans="1:11">
      <c r="A27" s="15">
        <v>20</v>
      </c>
      <c r="B27" s="15" t="s">
        <v>9</v>
      </c>
      <c r="C27" s="15">
        <v>1985</v>
      </c>
      <c r="D27" s="13">
        <v>0.55700000000000005</v>
      </c>
      <c r="E27" s="13">
        <f t="shared" si="7"/>
        <v>0.61893670783895005</v>
      </c>
      <c r="F27" s="13">
        <f t="shared" si="2"/>
        <v>0.62355405818148024</v>
      </c>
      <c r="G27" s="13">
        <f t="shared" si="3"/>
        <v>0</v>
      </c>
      <c r="H27" s="13">
        <f t="shared" si="4"/>
        <v>-3.1429012396507895E-2</v>
      </c>
      <c r="I27" s="13">
        <f t="shared" si="1"/>
        <v>-6.193670783895E-2</v>
      </c>
      <c r="J27" s="13">
        <f t="shared" si="5"/>
        <v>11.119696200888688</v>
      </c>
      <c r="K27" s="13">
        <f t="shared" si="6"/>
        <v>0.58842901239650791</v>
      </c>
    </row>
    <row r="28" spans="1:11">
      <c r="A28" s="15">
        <v>21</v>
      </c>
      <c r="B28" s="15" t="s">
        <v>6</v>
      </c>
      <c r="C28" s="15">
        <v>1986</v>
      </c>
      <c r="D28" s="13">
        <v>0.73599999999999999</v>
      </c>
      <c r="E28" s="13">
        <f t="shared" si="7"/>
        <v>0.74206084047130072</v>
      </c>
      <c r="F28" s="13">
        <f t="shared" si="2"/>
        <v>0.62249634504210538</v>
      </c>
      <c r="G28" s="13">
        <f t="shared" si="3"/>
        <v>0</v>
      </c>
      <c r="H28" s="13">
        <f t="shared" si="4"/>
        <v>0.11694082988174445</v>
      </c>
      <c r="I28" s="13">
        <f t="shared" si="1"/>
        <v>-6.0608404713007324E-3</v>
      </c>
      <c r="J28" s="13">
        <f t="shared" si="5"/>
        <v>0.82348375968759946</v>
      </c>
      <c r="K28" s="13">
        <f t="shared" si="6"/>
        <v>0.61905917011825551</v>
      </c>
    </row>
    <row r="29" spans="1:11">
      <c r="A29" s="15">
        <v>22</v>
      </c>
      <c r="B29" s="15" t="s">
        <v>7</v>
      </c>
      <c r="C29" s="15">
        <v>1986</v>
      </c>
      <c r="D29" s="13">
        <v>0.79</v>
      </c>
      <c r="E29" s="13">
        <f t="shared" si="7"/>
        <v>0.82508158779504437</v>
      </c>
      <c r="F29" s="13">
        <f t="shared" si="2"/>
        <v>0.61637404953925279</v>
      </c>
      <c r="G29" s="13">
        <f t="shared" si="3"/>
        <v>0</v>
      </c>
      <c r="H29" s="13">
        <f t="shared" si="4"/>
        <v>0.19352113734595552</v>
      </c>
      <c r="I29" s="13">
        <f t="shared" si="1"/>
        <v>-3.5081587795044333E-2</v>
      </c>
      <c r="J29" s="13">
        <f t="shared" si="5"/>
        <v>4.440707315828397</v>
      </c>
      <c r="K29" s="13">
        <f t="shared" si="6"/>
        <v>0.59647886265404448</v>
      </c>
    </row>
    <row r="30" spans="1:11">
      <c r="A30" s="15">
        <v>23</v>
      </c>
      <c r="B30" s="15" t="s">
        <v>8</v>
      </c>
      <c r="C30" s="15">
        <v>1986</v>
      </c>
      <c r="D30" s="13">
        <v>0.46700000000000003</v>
      </c>
      <c r="E30" s="13">
        <f t="shared" si="7"/>
        <v>0.45522511020819467</v>
      </c>
      <c r="F30" s="13">
        <f t="shared" si="2"/>
        <v>0.61842895524192842</v>
      </c>
      <c r="G30" s="13">
        <f t="shared" si="3"/>
        <v>0</v>
      </c>
      <c r="H30" s="13">
        <f t="shared" si="4"/>
        <v>-0.15810663569155139</v>
      </c>
      <c r="I30" s="13">
        <f t="shared" si="1"/>
        <v>1.1774889791805354E-2</v>
      </c>
      <c r="J30" s="13">
        <f t="shared" si="5"/>
        <v>2.5213896770461144</v>
      </c>
      <c r="K30" s="13">
        <f t="shared" si="6"/>
        <v>0.62510663569155145</v>
      </c>
    </row>
    <row r="31" spans="1:11">
      <c r="A31" s="15">
        <v>24</v>
      </c>
      <c r="B31" s="15" t="s">
        <v>9</v>
      </c>
      <c r="C31" s="15">
        <v>1986</v>
      </c>
      <c r="D31" s="13">
        <v>0.58699999999999997</v>
      </c>
      <c r="E31" s="13">
        <f t="shared" si="7"/>
        <v>0.58699994284542056</v>
      </c>
      <c r="F31" s="13">
        <f t="shared" si="2"/>
        <v>0.6184289652163123</v>
      </c>
      <c r="G31" s="13">
        <f t="shared" si="3"/>
        <v>0</v>
      </c>
      <c r="H31" s="13">
        <f t="shared" si="4"/>
        <v>-3.1428997629356081E-2</v>
      </c>
      <c r="I31" s="13">
        <f t="shared" si="1"/>
        <v>5.7154579402585171E-8</v>
      </c>
      <c r="J31" s="13">
        <f t="shared" si="5"/>
        <v>9.7367256222461963E-6</v>
      </c>
      <c r="K31" s="13">
        <f t="shared" si="6"/>
        <v>0.61842899762935599</v>
      </c>
    </row>
    <row r="32" spans="1:11">
      <c r="A32" s="15">
        <v>25</v>
      </c>
      <c r="B32" s="15" t="s">
        <v>6</v>
      </c>
      <c r="C32" s="15">
        <v>1987</v>
      </c>
      <c r="D32" s="13">
        <v>0.72899999999999998</v>
      </c>
      <c r="E32" s="13">
        <f t="shared" si="7"/>
        <v>0.73536979509805678</v>
      </c>
      <c r="F32" s="13">
        <f t="shared" si="2"/>
        <v>0.61731733457659432</v>
      </c>
      <c r="G32" s="13">
        <f t="shared" si="3"/>
        <v>0</v>
      </c>
      <c r="H32" s="13">
        <f t="shared" si="4"/>
        <v>0.11529505220124198</v>
      </c>
      <c r="I32" s="13">
        <f t="shared" si="1"/>
        <v>-6.3697950980567963E-3</v>
      </c>
      <c r="J32" s="13">
        <f t="shared" si="5"/>
        <v>0.87377161838913531</v>
      </c>
      <c r="K32" s="13">
        <f t="shared" si="6"/>
        <v>0.61370494779875795</v>
      </c>
    </row>
    <row r="33" spans="1:11">
      <c r="A33" s="15">
        <v>26</v>
      </c>
      <c r="B33" s="15" t="s">
        <v>7</v>
      </c>
      <c r="C33" s="15">
        <v>1987</v>
      </c>
      <c r="D33" s="13">
        <v>0.97099999999999997</v>
      </c>
      <c r="E33" s="13">
        <f t="shared" si="7"/>
        <v>0.81083847192254987</v>
      </c>
      <c r="F33" s="13">
        <f t="shared" si="2"/>
        <v>0.64526807069513092</v>
      </c>
      <c r="G33" s="13">
        <f t="shared" si="3"/>
        <v>0</v>
      </c>
      <c r="H33" s="13">
        <f t="shared" si="4"/>
        <v>0.23490241635530029</v>
      </c>
      <c r="I33" s="13">
        <f t="shared" si="1"/>
        <v>0.1601615280774501</v>
      </c>
      <c r="J33" s="13">
        <f t="shared" si="5"/>
        <v>16.494493107873335</v>
      </c>
      <c r="K33" s="13">
        <f t="shared" si="6"/>
        <v>0.73609758364469968</v>
      </c>
    </row>
    <row r="34" spans="1:11">
      <c r="A34" s="15">
        <v>27</v>
      </c>
      <c r="B34" s="15" t="s">
        <v>8</v>
      </c>
      <c r="C34" s="15">
        <v>1987</v>
      </c>
      <c r="D34" s="13">
        <v>0.59299999999999997</v>
      </c>
      <c r="E34" s="13">
        <f t="shared" si="7"/>
        <v>0.48716143500357956</v>
      </c>
      <c r="F34" s="13">
        <f t="shared" si="2"/>
        <v>0.66373858503705818</v>
      </c>
      <c r="G34" s="13">
        <f t="shared" si="3"/>
        <v>0</v>
      </c>
      <c r="H34" s="13">
        <f t="shared" si="4"/>
        <v>-0.13076089766919927</v>
      </c>
      <c r="I34" s="13">
        <f t="shared" si="1"/>
        <v>0.10583856499642041</v>
      </c>
      <c r="J34" s="13">
        <f t="shared" si="5"/>
        <v>17.847987351841553</v>
      </c>
      <c r="K34" s="13">
        <f t="shared" si="6"/>
        <v>0.72376089766919927</v>
      </c>
    </row>
    <row r="35" spans="1:11">
      <c r="A35" s="15">
        <v>28</v>
      </c>
      <c r="B35" s="15" t="s">
        <v>9</v>
      </c>
      <c r="C35" s="15">
        <v>1987</v>
      </c>
      <c r="D35" s="13">
        <v>0.67100000000000004</v>
      </c>
      <c r="E35" s="13">
        <f t="shared" si="7"/>
        <v>0.63230958740770205</v>
      </c>
      <c r="F35" s="13">
        <f t="shared" si="2"/>
        <v>0.670490677912706</v>
      </c>
      <c r="G35" s="13">
        <f t="shared" si="3"/>
        <v>0</v>
      </c>
      <c r="H35" s="13">
        <f t="shared" si="4"/>
        <v>-2.1432472385826205E-2</v>
      </c>
      <c r="I35" s="13">
        <f t="shared" si="1"/>
        <v>3.8690412592297996E-2</v>
      </c>
      <c r="J35" s="13">
        <f t="shared" si="5"/>
        <v>5.7660823535466452</v>
      </c>
      <c r="K35" s="13">
        <f t="shared" si="6"/>
        <v>0.69243247238582628</v>
      </c>
    </row>
    <row r="36" spans="1:11">
      <c r="A36" s="15">
        <v>29</v>
      </c>
      <c r="B36" s="15" t="s">
        <v>6</v>
      </c>
      <c r="C36" s="15">
        <v>1988</v>
      </c>
      <c r="D36" s="13">
        <v>0.90600000000000003</v>
      </c>
      <c r="E36" s="13">
        <f t="shared" si="7"/>
        <v>0.78578573011394792</v>
      </c>
      <c r="F36" s="13">
        <f t="shared" si="2"/>
        <v>0.69146998159194362</v>
      </c>
      <c r="G36" s="13">
        <f t="shared" si="3"/>
        <v>0</v>
      </c>
      <c r="H36" s="13">
        <f t="shared" si="4"/>
        <v>0.14635507206227749</v>
      </c>
      <c r="I36" s="13">
        <f t="shared" si="1"/>
        <v>0.12021426988605211</v>
      </c>
      <c r="J36" s="13">
        <f t="shared" si="5"/>
        <v>13.268683210381027</v>
      </c>
      <c r="K36" s="13">
        <f t="shared" si="6"/>
        <v>0.75964492793772254</v>
      </c>
    </row>
    <row r="37" spans="1:11">
      <c r="A37" s="15">
        <v>30</v>
      </c>
      <c r="B37" s="15" t="s">
        <v>7</v>
      </c>
      <c r="C37" s="15">
        <v>1988</v>
      </c>
      <c r="D37" s="13">
        <v>0.87</v>
      </c>
      <c r="E37" s="13">
        <f t="shared" si="7"/>
        <v>0.92637239794724391</v>
      </c>
      <c r="F37" s="13">
        <f t="shared" si="2"/>
        <v>0.6816321008080477</v>
      </c>
      <c r="G37" s="13">
        <f t="shared" si="3"/>
        <v>0</v>
      </c>
      <c r="H37" s="13">
        <f t="shared" si="4"/>
        <v>0.22033735846728708</v>
      </c>
      <c r="I37" s="13">
        <f t="shared" si="1"/>
        <v>-5.6372397947243913E-2</v>
      </c>
      <c r="J37" s="13">
        <f t="shared" si="5"/>
        <v>6.4795859709475767</v>
      </c>
      <c r="K37" s="13">
        <f t="shared" si="6"/>
        <v>0.64966264153271291</v>
      </c>
    </row>
    <row r="38" spans="1:11">
      <c r="A38" s="15">
        <v>31</v>
      </c>
      <c r="B38" s="15" t="s">
        <v>8</v>
      </c>
      <c r="C38" s="15">
        <v>1988</v>
      </c>
      <c r="D38" s="13">
        <v>0.372</v>
      </c>
      <c r="E38" s="13">
        <f t="shared" si="7"/>
        <v>0.55087120313884841</v>
      </c>
      <c r="F38" s="13">
        <f t="shared" si="2"/>
        <v>0.65041622856860803</v>
      </c>
      <c r="G38" s="13">
        <f t="shared" si="3"/>
        <v>0</v>
      </c>
      <c r="H38" s="13">
        <f t="shared" si="4"/>
        <v>-0.17697623572620436</v>
      </c>
      <c r="I38" s="13">
        <f t="shared" si="1"/>
        <v>-0.17887120313884841</v>
      </c>
      <c r="J38" s="13">
        <f t="shared" si="5"/>
        <v>48.083656757754952</v>
      </c>
      <c r="K38" s="13">
        <f t="shared" si="6"/>
        <v>0.54897623572620435</v>
      </c>
    </row>
    <row r="39" spans="1:11">
      <c r="A39" s="15">
        <v>32</v>
      </c>
      <c r="B39" s="15" t="s">
        <v>9</v>
      </c>
      <c r="C39" s="15">
        <v>1988</v>
      </c>
      <c r="D39" s="13">
        <v>0.69899999999999995</v>
      </c>
      <c r="E39" s="13">
        <f t="shared" si="7"/>
        <v>0.62898375618278179</v>
      </c>
      <c r="F39" s="13">
        <f t="shared" si="2"/>
        <v>0.66263517764107083</v>
      </c>
      <c r="G39" s="13">
        <f t="shared" si="3"/>
        <v>0</v>
      </c>
      <c r="H39" s="13">
        <f t="shared" si="4"/>
        <v>-3.3422246505178718E-3</v>
      </c>
      <c r="I39" s="13">
        <f t="shared" si="1"/>
        <v>7.001624381721816E-2</v>
      </c>
      <c r="J39" s="13">
        <f t="shared" si="5"/>
        <v>10.016630016769408</v>
      </c>
      <c r="K39" s="13">
        <f t="shared" si="6"/>
        <v>0.70234222465051788</v>
      </c>
    </row>
    <row r="40" spans="1:11">
      <c r="A40" s="15">
        <v>33</v>
      </c>
      <c r="B40" s="15" t="s">
        <v>6</v>
      </c>
      <c r="C40" s="15">
        <v>1989</v>
      </c>
      <c r="D40" s="13">
        <v>0.86299999999999999</v>
      </c>
      <c r="E40" s="13">
        <f t="shared" si="7"/>
        <v>0.80899024970334832</v>
      </c>
      <c r="F40" s="13">
        <f t="shared" si="2"/>
        <v>0.67206073880105022</v>
      </c>
      <c r="G40" s="13">
        <f t="shared" si="3"/>
        <v>0</v>
      </c>
      <c r="H40" s="13">
        <f t="shared" si="4"/>
        <v>0.16030968758748651</v>
      </c>
      <c r="I40" s="13">
        <f t="shared" si="1"/>
        <v>5.4009750296651671E-2</v>
      </c>
      <c r="J40" s="13">
        <f t="shared" si="5"/>
        <v>6.2583719926595212</v>
      </c>
      <c r="K40" s="13">
        <f t="shared" si="6"/>
        <v>0.70269031241251345</v>
      </c>
    </row>
    <row r="41" spans="1:11">
      <c r="A41" s="15">
        <v>34</v>
      </c>
      <c r="B41" s="15" t="s">
        <v>7</v>
      </c>
      <c r="C41" s="15">
        <v>1989</v>
      </c>
      <c r="D41" s="13">
        <v>0.78700000000000003</v>
      </c>
      <c r="E41" s="13">
        <f t="shared" si="7"/>
        <v>0.8923980972683373</v>
      </c>
      <c r="F41" s="13">
        <f t="shared" si="2"/>
        <v>0.65366709308908777</v>
      </c>
      <c r="G41" s="13">
        <f t="shared" si="3"/>
        <v>0</v>
      </c>
      <c r="H41" s="13">
        <f t="shared" si="4"/>
        <v>0.1931054250406404</v>
      </c>
      <c r="I41" s="13">
        <f t="shared" si="1"/>
        <v>-0.10539809726833727</v>
      </c>
      <c r="J41" s="13">
        <f t="shared" si="5"/>
        <v>13.392388471199142</v>
      </c>
      <c r="K41" s="13">
        <f t="shared" si="6"/>
        <v>0.5938945749593596</v>
      </c>
    </row>
    <row r="42" spans="1:11">
      <c r="A42" s="15">
        <v>35</v>
      </c>
      <c r="B42" s="15" t="s">
        <v>8</v>
      </c>
      <c r="C42" s="15">
        <v>1989</v>
      </c>
      <c r="D42" s="13">
        <v>0.54100000000000004</v>
      </c>
      <c r="E42" s="13">
        <f t="shared" si="7"/>
        <v>0.47669085736288341</v>
      </c>
      <c r="F42" s="13">
        <f t="shared" si="2"/>
        <v>0.66489006215935131</v>
      </c>
      <c r="G42" s="13">
        <f t="shared" si="3"/>
        <v>0</v>
      </c>
      <c r="H42" s="13">
        <f t="shared" si="4"/>
        <v>-0.16036054401632388</v>
      </c>
      <c r="I42" s="13">
        <f t="shared" si="1"/>
        <v>6.4309142637116623E-2</v>
      </c>
      <c r="J42" s="13">
        <f t="shared" si="5"/>
        <v>11.887087363607508</v>
      </c>
      <c r="K42" s="13">
        <f t="shared" si="6"/>
        <v>0.70136054401632397</v>
      </c>
    </row>
    <row r="43" spans="1:11">
      <c r="A43" s="15">
        <v>36</v>
      </c>
      <c r="B43" s="15" t="s">
        <v>9</v>
      </c>
      <c r="C43" s="15">
        <v>1989</v>
      </c>
      <c r="D43" s="13">
        <v>0.60799999999999998</v>
      </c>
      <c r="E43" s="13">
        <f t="shared" si="7"/>
        <v>0.66154783750883339</v>
      </c>
      <c r="F43" s="13">
        <f t="shared" si="2"/>
        <v>0.65554511213362532</v>
      </c>
      <c r="G43" s="13">
        <f t="shared" si="3"/>
        <v>0</v>
      </c>
      <c r="H43" s="13">
        <f t="shared" si="4"/>
        <v>-1.7177494773743411E-2</v>
      </c>
      <c r="I43" s="13">
        <f t="shared" si="1"/>
        <v>-5.3547837508833407E-2</v>
      </c>
      <c r="J43" s="13">
        <f t="shared" si="5"/>
        <v>8.807210116584443</v>
      </c>
      <c r="K43" s="13">
        <f t="shared" si="6"/>
        <v>0.6251774947737434</v>
      </c>
    </row>
    <row r="44" spans="1:11">
      <c r="A44" s="15">
        <v>37</v>
      </c>
      <c r="B44" s="15" t="s">
        <v>6</v>
      </c>
      <c r="C44" s="15">
        <v>1990</v>
      </c>
      <c r="D44" s="13">
        <v>0.98199999999999998</v>
      </c>
      <c r="E44" s="13">
        <f t="shared" si="7"/>
        <v>0.81585479972111186</v>
      </c>
      <c r="F44" s="13">
        <f t="shared" si="2"/>
        <v>0.68454009430007257</v>
      </c>
      <c r="G44" s="13">
        <f t="shared" si="3"/>
        <v>0</v>
      </c>
      <c r="H44" s="13">
        <f t="shared" si="4"/>
        <v>0.20323698087279668</v>
      </c>
      <c r="I44" s="13">
        <f t="shared" si="1"/>
        <v>0.16614520027888813</v>
      </c>
      <c r="J44" s="13">
        <f t="shared" si="5"/>
        <v>16.919063164856222</v>
      </c>
      <c r="K44" s="13">
        <f t="shared" si="6"/>
        <v>0.77876301912720325</v>
      </c>
    </row>
    <row r="45" spans="1:11">
      <c r="A45" s="15">
        <v>38</v>
      </c>
      <c r="B45" s="15" t="s">
        <v>7</v>
      </c>
      <c r="C45" s="15">
        <v>1990</v>
      </c>
      <c r="D45" s="13">
        <v>0.753</v>
      </c>
      <c r="E45" s="13">
        <f t="shared" si="7"/>
        <v>0.877645519340713</v>
      </c>
      <c r="F45" s="13">
        <f t="shared" si="2"/>
        <v>0.66278746705387481</v>
      </c>
      <c r="G45" s="13">
        <f t="shared" si="3"/>
        <v>0</v>
      </c>
      <c r="H45" s="13">
        <f t="shared" si="4"/>
        <v>0.16090049371275966</v>
      </c>
      <c r="I45" s="13">
        <f t="shared" si="1"/>
        <v>-0.124645519340713</v>
      </c>
      <c r="J45" s="13">
        <f t="shared" si="5"/>
        <v>16.553189819483798</v>
      </c>
      <c r="K45" s="13">
        <f t="shared" si="6"/>
        <v>0.59209950628724028</v>
      </c>
    </row>
    <row r="46" spans="1:11">
      <c r="A46" s="15">
        <v>39</v>
      </c>
      <c r="B46" s="15" t="s">
        <v>8</v>
      </c>
      <c r="C46" s="15">
        <v>1990</v>
      </c>
      <c r="D46" s="13">
        <v>0.53300000000000003</v>
      </c>
      <c r="E46" s="13">
        <f t="shared" si="7"/>
        <v>0.50242692303755088</v>
      </c>
      <c r="F46" s="13">
        <f t="shared" si="2"/>
        <v>0.66812295564946245</v>
      </c>
      <c r="G46" s="13">
        <f t="shared" si="3"/>
        <v>0</v>
      </c>
      <c r="H46" s="13">
        <f t="shared" si="4"/>
        <v>-0.15246131226482934</v>
      </c>
      <c r="I46" s="13">
        <f t="shared" si="1"/>
        <v>3.0573076962449153E-2</v>
      </c>
      <c r="J46" s="13">
        <f t="shared" si="5"/>
        <v>5.7360369535551872</v>
      </c>
      <c r="K46" s="13">
        <f t="shared" si="6"/>
        <v>0.68546131226482943</v>
      </c>
    </row>
    <row r="47" spans="1:11">
      <c r="A47" s="15">
        <v>40</v>
      </c>
      <c r="B47" s="15" t="s">
        <v>9</v>
      </c>
      <c r="C47" s="15">
        <v>1990</v>
      </c>
      <c r="D47" s="13">
        <v>0.64600000000000002</v>
      </c>
      <c r="E47" s="13">
        <f t="shared" si="7"/>
        <v>0.65094546087571903</v>
      </c>
      <c r="F47" s="13">
        <f t="shared" si="2"/>
        <v>0.66725989400425301</v>
      </c>
      <c r="G47" s="13">
        <f t="shared" si="3"/>
        <v>0</v>
      </c>
      <c r="H47" s="13">
        <f t="shared" si="4"/>
        <v>-1.8455264153097482E-2</v>
      </c>
      <c r="I47" s="13">
        <f t="shared" si="1"/>
        <v>-4.9454608757190099E-3</v>
      </c>
      <c r="J47" s="13">
        <f t="shared" si="5"/>
        <v>0.76555121915154956</v>
      </c>
      <c r="K47" s="13">
        <f t="shared" si="6"/>
        <v>0.66445526415309752</v>
      </c>
    </row>
    <row r="48" spans="1:11">
      <c r="A48" s="15">
        <v>41</v>
      </c>
      <c r="B48" s="15" t="s">
        <v>6</v>
      </c>
      <c r="C48" s="15">
        <v>1991</v>
      </c>
      <c r="D48" s="13">
        <v>0.78600000000000003</v>
      </c>
      <c r="E48" s="13">
        <f t="shared" si="7"/>
        <v>0.87049687487704963</v>
      </c>
      <c r="F48" s="13">
        <f t="shared" si="2"/>
        <v>0.65251384430755344</v>
      </c>
      <c r="G48" s="13">
        <f t="shared" si="3"/>
        <v>0</v>
      </c>
      <c r="H48" s="13">
        <f t="shared" si="4"/>
        <v>0.18140534129819158</v>
      </c>
      <c r="I48" s="13">
        <f t="shared" si="1"/>
        <v>-8.4496874877049599E-2</v>
      </c>
      <c r="J48" s="13">
        <f t="shared" si="5"/>
        <v>10.750238533975775</v>
      </c>
      <c r="K48" s="13">
        <f t="shared" si="6"/>
        <v>0.60459465870180851</v>
      </c>
    </row>
    <row r="49" spans="1:12">
      <c r="A49" s="15">
        <v>42</v>
      </c>
      <c r="B49" s="15" t="s">
        <v>7</v>
      </c>
      <c r="C49" s="15">
        <v>1991</v>
      </c>
      <c r="D49" s="13">
        <v>0.77200000000000002</v>
      </c>
      <c r="E49" s="13">
        <f t="shared" si="7"/>
        <v>0.81341433802031315</v>
      </c>
      <c r="F49" s="13">
        <f t="shared" si="2"/>
        <v>0.64528638308496888</v>
      </c>
      <c r="G49" s="13">
        <f t="shared" si="3"/>
        <v>0</v>
      </c>
      <c r="H49" s="13">
        <f t="shared" si="4"/>
        <v>0.15020018198885335</v>
      </c>
      <c r="I49" s="13">
        <f t="shared" si="1"/>
        <v>-4.1414338020313135E-2</v>
      </c>
      <c r="J49" s="13">
        <f t="shared" si="5"/>
        <v>5.3645515570353801</v>
      </c>
      <c r="K49" s="13">
        <f t="shared" si="6"/>
        <v>0.6217998180111467</v>
      </c>
    </row>
    <row r="50" spans="1:12">
      <c r="A50" s="15">
        <v>43</v>
      </c>
      <c r="B50" s="15" t="s">
        <v>8</v>
      </c>
      <c r="C50" s="15">
        <v>1991</v>
      </c>
      <c r="D50" s="13">
        <v>0.60099999999999998</v>
      </c>
      <c r="E50" s="13">
        <f t="shared" si="7"/>
        <v>0.49282507082013954</v>
      </c>
      <c r="F50" s="13">
        <f t="shared" si="2"/>
        <v>0.66416463016741134</v>
      </c>
      <c r="G50" s="13">
        <f t="shared" si="3"/>
        <v>0</v>
      </c>
      <c r="H50" s="13">
        <f t="shared" si="4"/>
        <v>-0.12451192279569767</v>
      </c>
      <c r="I50" s="13">
        <f t="shared" si="1"/>
        <v>0.10817492917986044</v>
      </c>
      <c r="J50" s="13">
        <f t="shared" si="5"/>
        <v>17.999156269527528</v>
      </c>
      <c r="K50" s="13">
        <f t="shared" si="6"/>
        <v>0.72551192279569765</v>
      </c>
    </row>
    <row r="51" spans="1:12">
      <c r="A51" s="15">
        <v>44</v>
      </c>
      <c r="B51" s="15" t="s">
        <v>9</v>
      </c>
      <c r="C51" s="15">
        <v>1991</v>
      </c>
      <c r="D51" s="13">
        <v>0.90200000000000002</v>
      </c>
      <c r="E51" s="13">
        <f t="shared" si="7"/>
        <v>0.64570936601431383</v>
      </c>
      <c r="F51" s="13">
        <f t="shared" si="2"/>
        <v>0.70889142546073702</v>
      </c>
      <c r="G51" s="13">
        <f t="shared" si="3"/>
        <v>0</v>
      </c>
      <c r="H51" s="13">
        <f t="shared" si="4"/>
        <v>4.7763099019080317E-2</v>
      </c>
      <c r="I51" s="13">
        <f t="shared" si="1"/>
        <v>0.25629063398568619</v>
      </c>
      <c r="J51" s="13">
        <f t="shared" si="5"/>
        <v>28.413595785552793</v>
      </c>
      <c r="K51" s="13">
        <f t="shared" si="6"/>
        <v>0.85423690098091976</v>
      </c>
    </row>
    <row r="52" spans="1:12">
      <c r="A52" s="15">
        <v>45</v>
      </c>
      <c r="B52" s="15" t="s">
        <v>6</v>
      </c>
      <c r="C52" s="15">
        <v>1992</v>
      </c>
      <c r="D52" s="13">
        <v>0.82</v>
      </c>
      <c r="E52" s="13">
        <f t="shared" si="7"/>
        <v>0.89029676675892855</v>
      </c>
      <c r="F52" s="13">
        <f t="shared" si="2"/>
        <v>0.69662352066955036</v>
      </c>
      <c r="G52" s="13">
        <f t="shared" si="3"/>
        <v>0</v>
      </c>
      <c r="H52" s="13">
        <f t="shared" si="4"/>
        <v>0.16324261424616598</v>
      </c>
      <c r="I52" s="13">
        <f t="shared" si="1"/>
        <v>-7.0296766758928597E-2</v>
      </c>
      <c r="J52" s="13">
        <f t="shared" si="5"/>
        <v>8.5727764340156831</v>
      </c>
      <c r="K52" s="13">
        <f t="shared" si="6"/>
        <v>0.65675738575383402</v>
      </c>
    </row>
    <row r="53" spans="1:12">
      <c r="A53" s="15">
        <v>46</v>
      </c>
      <c r="B53" s="15" t="s">
        <v>7</v>
      </c>
      <c r="C53" s="15">
        <v>1992</v>
      </c>
      <c r="D53" s="13">
        <v>0.72399999999999998</v>
      </c>
      <c r="E53" s="13">
        <f t="shared" si="7"/>
        <v>0.84682370265840368</v>
      </c>
      <c r="F53" s="13">
        <f t="shared" si="2"/>
        <v>0.67518882943429614</v>
      </c>
      <c r="G53" s="13">
        <f t="shared" si="3"/>
        <v>0</v>
      </c>
      <c r="H53" s="13">
        <f t="shared" si="4"/>
        <v>0.11846595736151097</v>
      </c>
      <c r="I53" s="13">
        <f t="shared" si="1"/>
        <v>-0.1228237026584037</v>
      </c>
      <c r="J53" s="13">
        <f t="shared" si="5"/>
        <v>16.964599814696644</v>
      </c>
      <c r="K53" s="13">
        <f t="shared" si="6"/>
        <v>0.60553404263848898</v>
      </c>
    </row>
    <row r="54" spans="1:12">
      <c r="A54" s="15">
        <v>47</v>
      </c>
      <c r="B54" s="15" t="s">
        <v>8</v>
      </c>
      <c r="C54" s="15">
        <v>1992</v>
      </c>
      <c r="D54" s="13">
        <v>0.44500000000000001</v>
      </c>
      <c r="E54" s="13">
        <f t="shared" si="7"/>
        <v>0.55067690663859847</v>
      </c>
      <c r="F54" s="13">
        <f t="shared" si="2"/>
        <v>0.65674652704910452</v>
      </c>
      <c r="G54" s="13">
        <f t="shared" si="3"/>
        <v>0</v>
      </c>
      <c r="H54" s="13">
        <f t="shared" si="4"/>
        <v>-0.15181589279991509</v>
      </c>
      <c r="I54" s="13">
        <f t="shared" si="1"/>
        <v>-0.10567690663859847</v>
      </c>
      <c r="J54" s="13">
        <f t="shared" si="5"/>
        <v>23.747619469347971</v>
      </c>
      <c r="K54" s="13">
        <f t="shared" si="6"/>
        <v>0.59681589279991509</v>
      </c>
    </row>
    <row r="55" spans="1:12">
      <c r="A55" s="15">
        <v>48</v>
      </c>
      <c r="B55" s="15" t="s">
        <v>9</v>
      </c>
      <c r="C55" s="15">
        <v>1992</v>
      </c>
      <c r="D55" s="13">
        <v>0.72199999999999998</v>
      </c>
      <c r="E55" s="13">
        <f t="shared" si="7"/>
        <v>0.70450962606818479</v>
      </c>
      <c r="F55" s="13">
        <f t="shared" si="2"/>
        <v>0.65979887571392426</v>
      </c>
      <c r="G55" s="13">
        <f t="shared" si="3"/>
        <v>0</v>
      </c>
      <c r="H55" s="13">
        <f t="shared" si="4"/>
        <v>5.2282124607423944E-2</v>
      </c>
      <c r="I55" s="13">
        <f t="shared" si="1"/>
        <v>1.7490373931815184E-2</v>
      </c>
      <c r="J55" s="13">
        <f t="shared" si="5"/>
        <v>2.4224894642403303</v>
      </c>
      <c r="K55" s="13">
        <f t="shared" si="6"/>
        <v>0.66971787539257599</v>
      </c>
    </row>
    <row r="56" spans="1:12">
      <c r="A56" s="15">
        <v>49</v>
      </c>
      <c r="B56" s="15" t="s">
        <v>6</v>
      </c>
      <c r="C56" s="15">
        <v>1993</v>
      </c>
      <c r="D56" s="2" t="s">
        <v>91</v>
      </c>
      <c r="E56" s="61">
        <f>$F$55+L56*$G$55+H52</f>
        <v>0.82304148996009019</v>
      </c>
      <c r="F56" s="13" t="e">
        <f t="shared" si="2"/>
        <v>#VALUE!</v>
      </c>
      <c r="G56" s="13" t="e">
        <f t="shared" si="3"/>
        <v>#VALUE!</v>
      </c>
      <c r="H56" s="13">
        <v>0.17850545403187237</v>
      </c>
      <c r="I56" s="13" t="e">
        <f t="shared" si="1"/>
        <v>#VALUE!</v>
      </c>
      <c r="J56" s="43"/>
      <c r="K56" s="13" t="e">
        <f t="shared" si="6"/>
        <v>#VALUE!</v>
      </c>
      <c r="L56" s="15">
        <v>1</v>
      </c>
    </row>
    <row r="57" spans="1:12">
      <c r="A57" s="15">
        <v>50</v>
      </c>
      <c r="B57" s="15" t="s">
        <v>7</v>
      </c>
      <c r="C57" s="15">
        <v>1993</v>
      </c>
      <c r="D57" s="2" t="s">
        <v>91</v>
      </c>
      <c r="E57" s="61">
        <f>$F$55+L57*$G$55+H53</f>
        <v>0.77826483307543526</v>
      </c>
      <c r="F57" s="13" t="e">
        <f t="shared" si="2"/>
        <v>#VALUE!</v>
      </c>
      <c r="G57" s="13" t="e">
        <f t="shared" si="3"/>
        <v>#VALUE!</v>
      </c>
      <c r="H57" s="13">
        <v>0.14172066356287713</v>
      </c>
      <c r="I57" s="13" t="e">
        <f t="shared" si="1"/>
        <v>#VALUE!</v>
      </c>
      <c r="J57" s="43"/>
      <c r="K57" s="13" t="e">
        <f t="shared" si="6"/>
        <v>#VALUE!</v>
      </c>
      <c r="L57" s="15">
        <v>2</v>
      </c>
    </row>
    <row r="58" spans="1:12">
      <c r="A58" s="15">
        <v>51</v>
      </c>
      <c r="B58" s="15" t="s">
        <v>8</v>
      </c>
      <c r="C58" s="15">
        <v>1993</v>
      </c>
      <c r="D58" s="2" t="s">
        <v>91</v>
      </c>
      <c r="E58" s="61">
        <f>$F$55+L58*$G$55+H54</f>
        <v>0.50798298291400923</v>
      </c>
      <c r="F58" s="13" t="e">
        <f t="shared" si="2"/>
        <v>#VALUE!</v>
      </c>
      <c r="G58" s="13" t="e">
        <f t="shared" si="3"/>
        <v>#VALUE!</v>
      </c>
      <c r="H58" s="13">
        <v>-0.12861598209071992</v>
      </c>
      <c r="I58" s="13" t="e">
        <f t="shared" si="1"/>
        <v>#VALUE!</v>
      </c>
      <c r="J58" s="43"/>
      <c r="K58" s="13" t="e">
        <f t="shared" si="6"/>
        <v>#VALUE!</v>
      </c>
      <c r="L58" s="15">
        <v>3</v>
      </c>
    </row>
    <row r="59" spans="1:12">
      <c r="A59" s="15">
        <v>52</v>
      </c>
      <c r="B59" s="15" t="s">
        <v>9</v>
      </c>
      <c r="C59" s="15">
        <v>1993</v>
      </c>
      <c r="D59" s="2" t="s">
        <v>91</v>
      </c>
      <c r="E59" s="61">
        <f>$F$55+L59*$G$55+H55</f>
        <v>0.71208100032134825</v>
      </c>
      <c r="F59" s="13" t="e">
        <f t="shared" si="2"/>
        <v>#VALUE!</v>
      </c>
      <c r="G59" s="13" t="e">
        <f t="shared" si="3"/>
        <v>#VALUE!</v>
      </c>
      <c r="H59" s="13">
        <v>4.7310280443915852E-2</v>
      </c>
      <c r="I59" s="13" t="e">
        <f t="shared" si="1"/>
        <v>#VALUE!</v>
      </c>
      <c r="J59" s="43"/>
      <c r="K59" s="13" t="e">
        <f t="shared" si="6"/>
        <v>#VALUE!</v>
      </c>
      <c r="L59" s="15">
        <v>4</v>
      </c>
    </row>
    <row r="60" spans="1:12">
      <c r="A60" s="15">
        <v>53</v>
      </c>
      <c r="B60" s="15" t="s">
        <v>6</v>
      </c>
      <c r="C60" s="15">
        <v>1994</v>
      </c>
      <c r="D60" s="2" t="s">
        <v>91</v>
      </c>
      <c r="E60" s="61">
        <f>$F$55+L60*$G$55+H56</f>
        <v>0.83830432974579661</v>
      </c>
      <c r="F60" s="13" t="e">
        <f t="shared" si="2"/>
        <v>#VALUE!</v>
      </c>
      <c r="G60" s="13" t="e">
        <f t="shared" si="3"/>
        <v>#VALUE!</v>
      </c>
      <c r="H60" s="13">
        <v>0.15876624948918311</v>
      </c>
      <c r="I60" s="13" t="e">
        <f t="shared" si="1"/>
        <v>#VALUE!</v>
      </c>
      <c r="J60" s="43"/>
      <c r="K60" s="13" t="e">
        <f t="shared" si="6"/>
        <v>#VALUE!</v>
      </c>
      <c r="L60" s="15">
        <v>5</v>
      </c>
    </row>
    <row r="61" spans="1:12">
      <c r="A61" s="15">
        <v>54</v>
      </c>
      <c r="B61" s="15" t="s">
        <v>7</v>
      </c>
      <c r="C61" s="15">
        <v>1994</v>
      </c>
      <c r="D61" s="2" t="s">
        <v>91</v>
      </c>
      <c r="E61" s="61">
        <f>$F$55+L61*$G$55+H57</f>
        <v>0.80151953927680142</v>
      </c>
      <c r="F61" s="13" t="e">
        <f t="shared" si="2"/>
        <v>#VALUE!</v>
      </c>
      <c r="G61" s="13" t="e">
        <f t="shared" si="3"/>
        <v>#VALUE!</v>
      </c>
      <c r="H61" s="13">
        <v>0.1072998617280093</v>
      </c>
      <c r="I61" s="13" t="e">
        <f t="shared" si="1"/>
        <v>#VALUE!</v>
      </c>
      <c r="J61" s="43"/>
      <c r="K61" s="13" t="e">
        <f t="shared" si="6"/>
        <v>#VALUE!</v>
      </c>
      <c r="L61" s="15">
        <v>6</v>
      </c>
    </row>
    <row r="62" spans="1:12">
      <c r="A62" s="15">
        <v>55</v>
      </c>
      <c r="B62" s="15" t="s">
        <v>8</v>
      </c>
      <c r="C62" s="15">
        <v>1994</v>
      </c>
      <c r="D62" s="2" t="s">
        <v>91</v>
      </c>
      <c r="E62" s="61">
        <f>$F$55+L62*$G$55+H58</f>
        <v>0.53118289362320437</v>
      </c>
      <c r="F62" s="13" t="e">
        <f t="shared" si="2"/>
        <v>#VALUE!</v>
      </c>
      <c r="G62" s="13" t="e">
        <f t="shared" si="3"/>
        <v>#VALUE!</v>
      </c>
      <c r="H62" s="13">
        <v>-0.16141174387834351</v>
      </c>
      <c r="I62" s="13" t="e">
        <f t="shared" si="1"/>
        <v>#VALUE!</v>
      </c>
      <c r="J62" s="43"/>
      <c r="K62" s="13" t="e">
        <f t="shared" si="6"/>
        <v>#VALUE!</v>
      </c>
      <c r="L62" s="15">
        <v>7</v>
      </c>
    </row>
    <row r="63" spans="1:12">
      <c r="A63" s="15">
        <v>56</v>
      </c>
      <c r="B63" s="15" t="s">
        <v>9</v>
      </c>
      <c r="C63" s="15">
        <v>1994</v>
      </c>
      <c r="D63" s="2" t="s">
        <v>91</v>
      </c>
      <c r="E63" s="61">
        <f>$F$55+L63*$G$55+H59</f>
        <v>0.70710915615784009</v>
      </c>
      <c r="F63" s="13" t="e">
        <f t="shared" si="2"/>
        <v>#VALUE!</v>
      </c>
      <c r="G63" s="13" t="e">
        <f t="shared" si="3"/>
        <v>#VALUE!</v>
      </c>
      <c r="H63" s="13">
        <v>4.6938353257556895E-2</v>
      </c>
      <c r="I63" s="13" t="e">
        <f t="shared" si="1"/>
        <v>#VALUE!</v>
      </c>
      <c r="J63" s="43"/>
      <c r="K63" s="13" t="e">
        <f t="shared" si="6"/>
        <v>#VALUE!</v>
      </c>
      <c r="L63" s="15">
        <v>8</v>
      </c>
    </row>
  </sheetData>
  <printOptions gridLines="1" gridLinesSet="0"/>
  <pageMargins left="0.75" right="0.75" top="1" bottom="1" header="0.5" footer="0.5"/>
  <pageSetup scale="56" orientation="landscape" horizontalDpi="4294967292" verticalDpi="4294967292"/>
  <headerFooter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Answer Report 1</vt:lpstr>
      <vt:lpstr>addHW</vt:lpstr>
      <vt:lpstr>multHW</vt:lpstr>
      <vt:lpstr>M data</vt:lpstr>
      <vt:lpstr>Q data</vt:lpstr>
      <vt:lpstr>M addHW </vt:lpstr>
      <vt:lpstr>alpha</vt:lpstr>
      <vt:lpstr>'M addHW '!alpha.add</vt:lpstr>
      <vt:lpstr>alpha.add</vt:lpstr>
      <vt:lpstr>beta</vt:lpstr>
      <vt:lpstr>'M addHW '!beta.add</vt:lpstr>
      <vt:lpstr>beta.add</vt:lpstr>
      <vt:lpstr>gamma</vt:lpstr>
      <vt:lpstr>'M addHW '!gamma.add</vt:lpstr>
      <vt:lpstr>gamma.add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Aideen Keaney</dc:creator>
  <cp:lastModifiedBy>DELL</cp:lastModifiedBy>
  <cp:lastPrinted>2000-02-24T09:41:14Z</cp:lastPrinted>
  <dcterms:created xsi:type="dcterms:W3CDTF">1999-03-02T15:34:51Z</dcterms:created>
  <dcterms:modified xsi:type="dcterms:W3CDTF">2018-03-23T09:16:07Z</dcterms:modified>
</cp:coreProperties>
</file>