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baderOmar/Desktop/Forcasting/FORECAST (1-20)/"/>
    </mc:Choice>
  </mc:AlternateContent>
  <bookViews>
    <workbookView xWindow="0" yWindow="460" windowWidth="25600" windowHeight="14780" tabRatio="500" firstSheet="3" activeTab="8"/>
  </bookViews>
  <sheets>
    <sheet name="DATA" sheetId="4" r:id="rId1"/>
    <sheet name="Moving average" sheetId="13" r:id="rId2"/>
    <sheet name="Exponential smoothing( 0.1 )" sheetId="10" r:id="rId3"/>
    <sheet name="Exponential smoothing( 0.2 )" sheetId="11" r:id="rId4"/>
    <sheet name="Exponential smoothing( 0.5 ) " sheetId="12" r:id="rId5"/>
    <sheet name="﻿Weighted Moving Avg" sheetId="14" r:id="rId6"/>
    <sheet name="Seasonality without trend" sheetId="1" r:id="rId7"/>
    <sheet name="Regression" sheetId="8" r:id="rId8"/>
    <sheet name="﻿Trend Projected Adjusted" sheetId="6" r:id="rId9"/>
    <sheet name="FORECASTING ERROR" sheetId="3" r:id="rId10"/>
  </sheets>
  <externalReferences>
    <externalReference r:id="rId11"/>
  </externalReferences>
  <definedNames>
    <definedName name="aa" localSheetId="2">'[1]Sähkön hankinta'!#REF!</definedName>
    <definedName name="aa" localSheetId="3">'[1]Sähkön hankinta'!#REF!</definedName>
    <definedName name="aa" localSheetId="4">'[1]Sähkön hankinta'!#REF!</definedName>
    <definedName name="aa" localSheetId="1">'[1]Sähkön hankinta'!#REF!</definedName>
    <definedName name="aa">'[1]Sähkön hankinta'!#REF!</definedName>
    <definedName name="asdfas" localSheetId="2">#REF!</definedName>
    <definedName name="asdfas" localSheetId="3">#REF!</definedName>
    <definedName name="asdfas" localSheetId="4">#REF!</definedName>
    <definedName name="asdfas" localSheetId="1">#REF!</definedName>
    <definedName name="asdfas">#REF!</definedName>
    <definedName name="Bader" localSheetId="4">#REF!</definedName>
    <definedName name="Bader">#REF!</definedName>
    <definedName name="Bader1">#REF!</definedName>
    <definedName name="Bader2">#REF!</definedName>
    <definedName name="Bader5">#REF!</definedName>
    <definedName name="Bader7">#REF!</definedName>
    <definedName name="Balamash">#REF!</definedName>
    <definedName name="Balamash1">#REF!</definedName>
    <definedName name="demand">'﻿Trend Projected Adjusted'!$C:$C</definedName>
    <definedName name="exponential" localSheetId="4">#REF!</definedName>
    <definedName name="exponential">#REF!</definedName>
    <definedName name="Finnair" localSheetId="2">#REF!</definedName>
    <definedName name="Finnair" localSheetId="3">#REF!</definedName>
    <definedName name="Finnair" localSheetId="4">#REF!</definedName>
    <definedName name="Finnair">#REF!</definedName>
    <definedName name="Ford" localSheetId="2">#REF!</definedName>
    <definedName name="Ford" localSheetId="3">#REF!</definedName>
    <definedName name="Ford" localSheetId="4">#REF!</definedName>
    <definedName name="Ford">#REF!</definedName>
    <definedName name="Fortum" localSheetId="3">#REF!</definedName>
    <definedName name="Fortum" localSheetId="4">#REF!</definedName>
    <definedName name="Fortum">#REF!</definedName>
    <definedName name="HEX" localSheetId="3">#REF!</definedName>
    <definedName name="HEX" localSheetId="4">#REF!</definedName>
    <definedName name="HEX">#REF!</definedName>
    <definedName name="HEXp" localSheetId="3">#REF!</definedName>
    <definedName name="HEXp" localSheetId="4">#REF!</definedName>
    <definedName name="HEXp">#REF!</definedName>
    <definedName name="KCI" localSheetId="3">#REF!</definedName>
    <definedName name="KCI" localSheetId="4">#REF!</definedName>
    <definedName name="KCI">#REF!</definedName>
    <definedName name="KCI_Konecranes" localSheetId="3">#REF!</definedName>
    <definedName name="KCI_Konecranes" localSheetId="4">#REF!</definedName>
    <definedName name="KCI_Konecranes">#REF!</definedName>
    <definedName name="Kone" localSheetId="3">#REF!</definedName>
    <definedName name="Kone" localSheetId="4">#REF!</definedName>
    <definedName name="Kone">#REF!</definedName>
    <definedName name="Kone_B" localSheetId="3">#REF!</definedName>
    <definedName name="Kone_B" localSheetId="4">#REF!</definedName>
    <definedName name="Kone_B">#REF!</definedName>
    <definedName name="Liukuva" localSheetId="2">#REF!</definedName>
    <definedName name="Liukuva" localSheetId="3">#REF!</definedName>
    <definedName name="Liukuva" localSheetId="4">#REF!</definedName>
    <definedName name="Liukuva">#REF!</definedName>
    <definedName name="Merita" localSheetId="3">#REF!</definedName>
    <definedName name="Merita" localSheetId="4">#REF!</definedName>
    <definedName name="Merita">#REF!</definedName>
    <definedName name="Nokia" localSheetId="3">#REF!</definedName>
    <definedName name="Nokia" localSheetId="4">#REF!</definedName>
    <definedName name="Nokia">#REF!</definedName>
    <definedName name="Nokia_A" localSheetId="3">#REF!</definedName>
    <definedName name="Nokia_A" localSheetId="4">#REF!</definedName>
    <definedName name="Nokia_A">#REF!</definedName>
    <definedName name="Novo" localSheetId="3">#REF!</definedName>
    <definedName name="Novo" localSheetId="4">#REF!</definedName>
    <definedName name="Novo">#REF!</definedName>
    <definedName name="Novo_Group" localSheetId="3">#REF!</definedName>
    <definedName name="Novo_Group" localSheetId="4">#REF!</definedName>
    <definedName name="Novo_Group">#REF!</definedName>
    <definedName name="omar">#REF!</definedName>
    <definedName name="Päivä" localSheetId="3">#REF!</definedName>
    <definedName name="Päivä" localSheetId="4">#REF!</definedName>
    <definedName name="Päivä">#REF!</definedName>
    <definedName name="Rauta" localSheetId="3">#REF!</definedName>
    <definedName name="Rauta" localSheetId="4">#REF!</definedName>
    <definedName name="Rauta">#REF!</definedName>
    <definedName name="Rautaruukki_K" localSheetId="3">#REF!</definedName>
    <definedName name="Rautaruukki_K" localSheetId="4">#REF!</definedName>
    <definedName name="Rautaruukki_K">#REF!</definedName>
    <definedName name="solver_adj" localSheetId="2" hidden="1">'Exponential smoothing( 0.1 )'!#REF!</definedName>
    <definedName name="solver_adj" localSheetId="3" hidden="1">'Exponential smoothing( 0.2 )'!#REF!</definedName>
    <definedName name="solver_adj" localSheetId="4" hidden="1">'Exponential smoothing( 0.5 ) '!#REF!</definedName>
    <definedName name="solver_adj" localSheetId="1" hidden="1">'Moving average'!#REF!</definedName>
    <definedName name="solver_adj" localSheetId="7" hidden="1">Regression!$F$3:$F$3</definedName>
    <definedName name="solver_adj" localSheetId="5" hidden="1">'﻿Weighted Moving Avg'!$N$5:$N$7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cvg" localSheetId="7" hidden="1">0.0001</definedName>
    <definedName name="solver_cvg" localSheetId="5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1" hidden="1">1</definedName>
    <definedName name="solver_drv" localSheetId="7" hidden="1">1</definedName>
    <definedName name="solver_drv" localSheetId="5" hidden="1">1</definedName>
    <definedName name="solver_eng" localSheetId="5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est" localSheetId="7" hidden="1">1</definedName>
    <definedName name="solver_est" localSheetId="5" hidden="1">1</definedName>
    <definedName name="solver_ibd" localSheetId="5" hidden="1">2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1" hidden="1">100</definedName>
    <definedName name="solver_itr" localSheetId="7" hidden="1">100</definedName>
    <definedName name="solver_itr" localSheetId="5" hidden="1">100</definedName>
    <definedName name="solver_lhs1" localSheetId="7" hidden="1">Regression!$F$3:$F$3</definedName>
    <definedName name="solver_lhs1" localSheetId="5" hidden="1">'﻿Weighted Moving Avg'!$N$5:$N$7</definedName>
    <definedName name="solver_lhs2" localSheetId="7" hidden="1">Regression!$F$3:$F$3</definedName>
    <definedName name="solver_lhs2" localSheetId="5" hidden="1">'﻿Weighted Moving Avg'!$E$5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lin" localSheetId="1" hidden="1">2</definedName>
    <definedName name="solver_lin" localSheetId="7" hidden="1">2</definedName>
    <definedName name="solver_lin" localSheetId="5" hidden="1">2</definedName>
    <definedName name="solver_lva" localSheetId="5" hidden="1">2</definedName>
    <definedName name="solver_mip" localSheetId="5" hidden="1">1000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eg" localSheetId="1" hidden="1">2</definedName>
    <definedName name="solver_neg" localSheetId="7" hidden="1">2</definedName>
    <definedName name="solver_neg" localSheetId="5" hidden="1">2</definedName>
    <definedName name="solver_nod" localSheetId="5" hidden="1">1000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1" hidden="1">0</definedName>
    <definedName name="solver_num" localSheetId="7" hidden="1">2</definedName>
    <definedName name="solver_num" localSheetId="5" hidden="1">2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nwt" localSheetId="7" hidden="1">1</definedName>
    <definedName name="solver_nwt" localSheetId="5" hidden="1">1</definedName>
    <definedName name="solver_ofx" localSheetId="5" hidden="1">2</definedName>
    <definedName name="solver_opt" localSheetId="2" hidden="1">'Exponential smoothing( 0.1 )'!#REF!</definedName>
    <definedName name="solver_opt" localSheetId="3" hidden="1">'Exponential smoothing( 0.2 )'!#REF!</definedName>
    <definedName name="solver_opt" localSheetId="4" hidden="1">'Exponential smoothing( 0.5 ) '!#REF!</definedName>
    <definedName name="solver_opt" localSheetId="1" hidden="1">'Moving average'!#REF!</definedName>
    <definedName name="solver_opt" localSheetId="7" hidden="1">Regression!$D$32</definedName>
    <definedName name="solver_opt" localSheetId="5" hidden="1">'﻿Weighted Moving Avg'!$D$28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1" hidden="1">0.000001</definedName>
    <definedName name="solver_pre" localSheetId="7" hidden="1">0.000001</definedName>
    <definedName name="solver_pre" localSheetId="5" hidden="1">0.000001</definedName>
    <definedName name="solver_pro" localSheetId="5" hidden="1">2</definedName>
    <definedName name="solver_rel1" localSheetId="7" hidden="1">1</definedName>
    <definedName name="solver_rel1" localSheetId="5" hidden="1">3</definedName>
    <definedName name="solver_rel2" localSheetId="7" hidden="1">3</definedName>
    <definedName name="solver_rel2" localSheetId="5" hidden="1">2</definedName>
    <definedName name="solver_reo" localSheetId="5" hidden="1">2</definedName>
    <definedName name="solver_rep" localSheetId="5" hidden="1">2</definedName>
    <definedName name="solver_rhs1" localSheetId="7" hidden="1">1</definedName>
    <definedName name="solver_rhs1" localSheetId="5" hidden="1">0</definedName>
    <definedName name="solver_rhs2" localSheetId="7" hidden="1">0</definedName>
    <definedName name="solver_rhs2" localSheetId="5" hidden="1">1</definedName>
    <definedName name="solver_rlx" localSheetId="5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1" hidden="1">2</definedName>
    <definedName name="solver_scl" localSheetId="7" hidden="1">2</definedName>
    <definedName name="solver_scl" localSheetId="5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1" hidden="1">2</definedName>
    <definedName name="solver_sho" localSheetId="7" hidden="1">2</definedName>
    <definedName name="solver_sho" localSheetId="5" hidden="1">2</definedName>
    <definedName name="solver_std" localSheetId="5" hidden="1">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im" localSheetId="1" hidden="1">100</definedName>
    <definedName name="solver_tim" localSheetId="7" hidden="1">100</definedName>
    <definedName name="solver_tim" localSheetId="5" hidden="1">100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1" hidden="1">0.05</definedName>
    <definedName name="solver_tol" localSheetId="7" hidden="1">0.05</definedName>
    <definedName name="solver_tol" localSheetId="5" hidden="1">0.0005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1" hidden="1">2</definedName>
    <definedName name="solver_typ" localSheetId="7" hidden="1">2</definedName>
    <definedName name="solver_typ" localSheetId="5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al" localSheetId="7" hidden="1">0</definedName>
    <definedName name="solver_val" localSheetId="5" hidden="1">0</definedName>
    <definedName name="solver_ver" localSheetId="5" hidden="1">2</definedName>
    <definedName name="Sonera" localSheetId="2">#REF!</definedName>
    <definedName name="Sonera" localSheetId="3">#REF!</definedName>
    <definedName name="Sonera" localSheetId="4">#REF!</definedName>
    <definedName name="Sonera">#REF!</definedName>
    <definedName name="SPSS" localSheetId="2">#REF!</definedName>
    <definedName name="SPSS" localSheetId="3">#REF!</definedName>
    <definedName name="SPSS" localSheetId="4">#REF!</definedName>
    <definedName name="SPSS">#REF!</definedName>
    <definedName name="test">#REF!</definedName>
    <definedName name="testi" localSheetId="2">#REF!</definedName>
    <definedName name="testi" localSheetId="3">#REF!</definedName>
    <definedName name="testi" localSheetId="4">#REF!</definedName>
    <definedName name="testi">#REF!</definedName>
    <definedName name="testi2" localSheetId="3">#REF!</definedName>
    <definedName name="testi2" localSheetId="4">#REF!</definedName>
    <definedName name="testi2">#REF!</definedName>
    <definedName name="testi3" localSheetId="3">#REF!</definedName>
    <definedName name="testi3" localSheetId="4">#REF!</definedName>
    <definedName name="testi3">#REF!</definedName>
    <definedName name="Tieto" localSheetId="3">#REF!</definedName>
    <definedName name="Tieto" localSheetId="4">#REF!</definedName>
    <definedName name="Tieto">#REF!</definedName>
    <definedName name="UPM" localSheetId="3">#REF!</definedName>
    <definedName name="UPM" localSheetId="4">#REF!</definedName>
    <definedName name="UPM">#REF!</definedName>
    <definedName name="UPM_Kymmene" localSheetId="3">#REF!</definedName>
    <definedName name="UPM_Kymmene" localSheetId="4">#REF!</definedName>
    <definedName name="UPM_Kymmene">#REF!</definedName>
    <definedName name="Viikko" localSheetId="3">#REF!</definedName>
    <definedName name="Viikko" localSheetId="4">#REF!</definedName>
    <definedName name="Viikko">#REF!</definedName>
  </definedNames>
  <calcPr calcId="150001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3" l="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J3" i="11"/>
  <c r="A7" i="3"/>
  <c r="B5" i="13"/>
  <c r="F5" i="13"/>
  <c r="B6" i="13"/>
  <c r="F6" i="13"/>
  <c r="B7" i="13"/>
  <c r="F7" i="13"/>
  <c r="B8" i="13"/>
  <c r="C8" i="13"/>
  <c r="F8" i="13"/>
  <c r="B9" i="13"/>
  <c r="C9" i="13"/>
  <c r="F9" i="13"/>
  <c r="B10" i="13"/>
  <c r="C10" i="13"/>
  <c r="F10" i="13"/>
  <c r="B11" i="13"/>
  <c r="C11" i="13"/>
  <c r="F11" i="13"/>
  <c r="B12" i="13"/>
  <c r="C12" i="13"/>
  <c r="F12" i="13"/>
  <c r="B13" i="13"/>
  <c r="C13" i="13"/>
  <c r="F13" i="13"/>
  <c r="B14" i="13"/>
  <c r="C14" i="13"/>
  <c r="F14" i="13"/>
  <c r="B15" i="13"/>
  <c r="C15" i="13"/>
  <c r="F15" i="13"/>
  <c r="B16" i="13"/>
  <c r="C16" i="13"/>
  <c r="F16" i="13"/>
  <c r="B17" i="13"/>
  <c r="C17" i="13"/>
  <c r="F17" i="13"/>
  <c r="B18" i="13"/>
  <c r="C18" i="13"/>
  <c r="F18" i="13"/>
  <c r="B19" i="13"/>
  <c r="C19" i="13"/>
  <c r="F19" i="13"/>
  <c r="B20" i="13"/>
  <c r="C20" i="13"/>
  <c r="F20" i="13"/>
  <c r="B21" i="13"/>
  <c r="C21" i="13"/>
  <c r="F21" i="13"/>
  <c r="B22" i="13"/>
  <c r="C22" i="13"/>
  <c r="F22" i="13"/>
  <c r="B23" i="13"/>
  <c r="C23" i="13"/>
  <c r="F23" i="13"/>
  <c r="B24" i="13"/>
  <c r="C24" i="13"/>
  <c r="F24" i="13"/>
  <c r="B25" i="13"/>
  <c r="C25" i="13"/>
  <c r="F25" i="13"/>
  <c r="B26" i="13"/>
  <c r="C26" i="13"/>
  <c r="F26" i="13"/>
  <c r="B27" i="13"/>
  <c r="C27" i="13"/>
  <c r="F27" i="13"/>
  <c r="B28" i="13"/>
  <c r="C28" i="13"/>
  <c r="F28" i="13"/>
  <c r="T4" i="13"/>
  <c r="A3" i="3"/>
  <c r="J5" i="13"/>
  <c r="J6" i="13"/>
  <c r="J7" i="13"/>
  <c r="J8" i="13"/>
  <c r="D9" i="13"/>
  <c r="J9" i="13"/>
  <c r="D10" i="13"/>
  <c r="J10" i="13"/>
  <c r="D11" i="13"/>
  <c r="J11" i="13"/>
  <c r="D12" i="13"/>
  <c r="J12" i="13"/>
  <c r="D13" i="13"/>
  <c r="J13" i="13"/>
  <c r="D14" i="13"/>
  <c r="J14" i="13"/>
  <c r="D15" i="13"/>
  <c r="J15" i="13"/>
  <c r="D16" i="13"/>
  <c r="J16" i="13"/>
  <c r="D17" i="13"/>
  <c r="J17" i="13"/>
  <c r="D18" i="13"/>
  <c r="J18" i="13"/>
  <c r="D19" i="13"/>
  <c r="J19" i="13"/>
  <c r="D20" i="13"/>
  <c r="J20" i="13"/>
  <c r="D21" i="13"/>
  <c r="J21" i="13"/>
  <c r="D22" i="13"/>
  <c r="J22" i="13"/>
  <c r="D23" i="13"/>
  <c r="J23" i="13"/>
  <c r="D24" i="13"/>
  <c r="J24" i="13"/>
  <c r="D25" i="13"/>
  <c r="J25" i="13"/>
  <c r="D26" i="13"/>
  <c r="J26" i="13"/>
  <c r="D27" i="13"/>
  <c r="J27" i="13"/>
  <c r="D28" i="13"/>
  <c r="J28" i="13"/>
  <c r="T9" i="13"/>
  <c r="A4" i="3"/>
  <c r="N5" i="13"/>
  <c r="N6" i="13"/>
  <c r="N7" i="13"/>
  <c r="N8" i="13"/>
  <c r="N9" i="13"/>
  <c r="E10" i="13"/>
  <c r="N10" i="13"/>
  <c r="E11" i="13"/>
  <c r="N11" i="13"/>
  <c r="E12" i="13"/>
  <c r="N12" i="13"/>
  <c r="E13" i="13"/>
  <c r="N13" i="13"/>
  <c r="E14" i="13"/>
  <c r="N14" i="13"/>
  <c r="E15" i="13"/>
  <c r="N15" i="13"/>
  <c r="E16" i="13"/>
  <c r="N16" i="13"/>
  <c r="E17" i="13"/>
  <c r="N17" i="13"/>
  <c r="E18" i="13"/>
  <c r="N18" i="13"/>
  <c r="E19" i="13"/>
  <c r="N19" i="13"/>
  <c r="E20" i="13"/>
  <c r="N20" i="13"/>
  <c r="E21" i="13"/>
  <c r="N21" i="13"/>
  <c r="E22" i="13"/>
  <c r="N22" i="13"/>
  <c r="E23" i="13"/>
  <c r="N23" i="13"/>
  <c r="E24" i="13"/>
  <c r="N24" i="13"/>
  <c r="E25" i="13"/>
  <c r="N25" i="13"/>
  <c r="E26" i="13"/>
  <c r="N26" i="13"/>
  <c r="E27" i="13"/>
  <c r="N27" i="13"/>
  <c r="E28" i="13"/>
  <c r="N28" i="13"/>
  <c r="T14" i="13"/>
  <c r="A5" i="3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K4" i="10"/>
  <c r="A6" i="3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B26" i="12"/>
  <c r="C26" i="12"/>
  <c r="D26" i="12"/>
  <c r="B27" i="12"/>
  <c r="C27" i="12"/>
  <c r="D27" i="12"/>
  <c r="B28" i="12"/>
  <c r="C28" i="12"/>
  <c r="D28" i="12"/>
  <c r="J4" i="12"/>
  <c r="A8" i="3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J4" i="8"/>
  <c r="A9" i="3"/>
  <c r="D2" i="1"/>
  <c r="D3" i="1"/>
  <c r="D4" i="1"/>
  <c r="D5" i="1"/>
  <c r="D6" i="1"/>
  <c r="D7" i="1"/>
  <c r="D8" i="1"/>
  <c r="D9" i="1"/>
  <c r="D10" i="1"/>
  <c r="D11" i="1"/>
  <c r="D12" i="1"/>
  <c r="D13" i="1"/>
  <c r="L8" i="1"/>
  <c r="L11" i="1"/>
  <c r="Q24" i="1"/>
  <c r="Q25" i="1"/>
  <c r="Q26" i="1"/>
  <c r="Q27" i="1"/>
  <c r="Q28" i="1"/>
  <c r="Q29" i="1"/>
  <c r="Q30" i="1"/>
  <c r="Q31" i="1"/>
  <c r="Q32" i="1"/>
  <c r="Q33" i="1"/>
  <c r="Q34" i="1"/>
  <c r="Q35" i="1"/>
  <c r="Q37" i="1"/>
  <c r="Q6" i="1"/>
  <c r="D14" i="1"/>
  <c r="R24" i="1"/>
  <c r="D15" i="1"/>
  <c r="R25" i="1"/>
  <c r="D16" i="1"/>
  <c r="R26" i="1"/>
  <c r="D17" i="1"/>
  <c r="R27" i="1"/>
  <c r="D18" i="1"/>
  <c r="R28" i="1"/>
  <c r="D19" i="1"/>
  <c r="R29" i="1"/>
  <c r="D20" i="1"/>
  <c r="R30" i="1"/>
  <c r="D21" i="1"/>
  <c r="R31" i="1"/>
  <c r="D22" i="1"/>
  <c r="R32" i="1"/>
  <c r="D23" i="1"/>
  <c r="R33" i="1"/>
  <c r="D24" i="1"/>
  <c r="R34" i="1"/>
  <c r="D25" i="1"/>
  <c r="R35" i="1"/>
  <c r="R37" i="1"/>
  <c r="R6" i="1"/>
  <c r="S6" i="1"/>
  <c r="E2" i="1"/>
  <c r="F2" i="1"/>
  <c r="Q7" i="1"/>
  <c r="R7" i="1"/>
  <c r="S7" i="1"/>
  <c r="E3" i="1"/>
  <c r="F3" i="1"/>
  <c r="Q8" i="1"/>
  <c r="R8" i="1"/>
  <c r="S8" i="1"/>
  <c r="E4" i="1"/>
  <c r="F4" i="1"/>
  <c r="Q9" i="1"/>
  <c r="R9" i="1"/>
  <c r="S9" i="1"/>
  <c r="E5" i="1"/>
  <c r="F5" i="1"/>
  <c r="Q10" i="1"/>
  <c r="R10" i="1"/>
  <c r="S10" i="1"/>
  <c r="E6" i="1"/>
  <c r="F6" i="1"/>
  <c r="Q11" i="1"/>
  <c r="R11" i="1"/>
  <c r="S11" i="1"/>
  <c r="E7" i="1"/>
  <c r="F7" i="1"/>
  <c r="Q12" i="1"/>
  <c r="R12" i="1"/>
  <c r="S12" i="1"/>
  <c r="E8" i="1"/>
  <c r="F8" i="1"/>
  <c r="Q13" i="1"/>
  <c r="R13" i="1"/>
  <c r="S13" i="1"/>
  <c r="E9" i="1"/>
  <c r="F9" i="1"/>
  <c r="Q14" i="1"/>
  <c r="R14" i="1"/>
  <c r="S14" i="1"/>
  <c r="E10" i="1"/>
  <c r="F10" i="1"/>
  <c r="Q15" i="1"/>
  <c r="R15" i="1"/>
  <c r="S15" i="1"/>
  <c r="E11" i="1"/>
  <c r="F11" i="1"/>
  <c r="Q16" i="1"/>
  <c r="R16" i="1"/>
  <c r="S16" i="1"/>
  <c r="E12" i="1"/>
  <c r="F12" i="1"/>
  <c r="Q17" i="1"/>
  <c r="R17" i="1"/>
  <c r="S17" i="1"/>
  <c r="E13" i="1"/>
  <c r="F13" i="1"/>
  <c r="L9" i="1"/>
  <c r="L12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L2" i="1"/>
  <c r="A10" i="3"/>
  <c r="C2" i="6"/>
  <c r="C14" i="6"/>
  <c r="C3" i="6"/>
  <c r="C4" i="6"/>
  <c r="C5" i="6"/>
  <c r="C6" i="6"/>
  <c r="C7" i="6"/>
  <c r="C8" i="6"/>
  <c r="C9" i="6"/>
  <c r="C10" i="6"/>
  <c r="C11" i="6"/>
  <c r="C12" i="6"/>
  <c r="C13" i="6"/>
  <c r="C15" i="6"/>
  <c r="C16" i="6"/>
  <c r="C17" i="6"/>
  <c r="C18" i="6"/>
  <c r="C19" i="6"/>
  <c r="C20" i="6"/>
  <c r="C21" i="6"/>
  <c r="C22" i="6"/>
  <c r="C23" i="6"/>
  <c r="C24" i="6"/>
  <c r="C25" i="6"/>
  <c r="R8" i="6"/>
  <c r="L7" i="6"/>
  <c r="L8" i="6"/>
  <c r="D2" i="6"/>
  <c r="E2" i="6"/>
  <c r="F2" i="6"/>
  <c r="R9" i="6"/>
  <c r="D3" i="6"/>
  <c r="E3" i="6"/>
  <c r="F3" i="6"/>
  <c r="R10" i="6"/>
  <c r="D4" i="6"/>
  <c r="E4" i="6"/>
  <c r="F4" i="6"/>
  <c r="R11" i="6"/>
  <c r="D5" i="6"/>
  <c r="E5" i="6"/>
  <c r="F5" i="6"/>
  <c r="R12" i="6"/>
  <c r="D6" i="6"/>
  <c r="E6" i="6"/>
  <c r="F6" i="6"/>
  <c r="R13" i="6"/>
  <c r="D7" i="6"/>
  <c r="E7" i="6"/>
  <c r="F7" i="6"/>
  <c r="R14" i="6"/>
  <c r="D8" i="6"/>
  <c r="E8" i="6"/>
  <c r="F8" i="6"/>
  <c r="R15" i="6"/>
  <c r="D9" i="6"/>
  <c r="E9" i="6"/>
  <c r="F9" i="6"/>
  <c r="R16" i="6"/>
  <c r="D10" i="6"/>
  <c r="E10" i="6"/>
  <c r="F10" i="6"/>
  <c r="R17" i="6"/>
  <c r="D11" i="6"/>
  <c r="E11" i="6"/>
  <c r="F11" i="6"/>
  <c r="R18" i="6"/>
  <c r="D12" i="6"/>
  <c r="E12" i="6"/>
  <c r="F12" i="6"/>
  <c r="R19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L2" i="6"/>
  <c r="A11" i="3"/>
  <c r="B2" i="14"/>
  <c r="D2" i="14"/>
  <c r="B3" i="14"/>
  <c r="D3" i="14"/>
  <c r="B4" i="14"/>
  <c r="D4" i="14"/>
  <c r="B5" i="14"/>
  <c r="N6" i="14"/>
  <c r="C5" i="14"/>
  <c r="D5" i="14"/>
  <c r="B6" i="14"/>
  <c r="C6" i="14"/>
  <c r="D6" i="14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B19" i="14"/>
  <c r="C19" i="14"/>
  <c r="D19" i="14"/>
  <c r="B20" i="14"/>
  <c r="C20" i="14"/>
  <c r="D20" i="14"/>
  <c r="B21" i="14"/>
  <c r="C21" i="14"/>
  <c r="D21" i="14"/>
  <c r="B22" i="14"/>
  <c r="C22" i="14"/>
  <c r="D22" i="14"/>
  <c r="B23" i="14"/>
  <c r="C23" i="14"/>
  <c r="D23" i="14"/>
  <c r="B24" i="14"/>
  <c r="C24" i="14"/>
  <c r="D24" i="14"/>
  <c r="B25" i="14"/>
  <c r="C25" i="14"/>
  <c r="D25" i="14"/>
  <c r="J2" i="14"/>
  <c r="A12" i="3"/>
  <c r="D15" i="3"/>
  <c r="C33" i="8"/>
  <c r="C32" i="8"/>
  <c r="C34" i="8"/>
  <c r="C35" i="8"/>
  <c r="C36" i="8"/>
  <c r="C37" i="8"/>
  <c r="C38" i="8"/>
  <c r="C39" i="8"/>
  <c r="C28" i="8"/>
  <c r="G5" i="13"/>
  <c r="L10" i="1"/>
  <c r="L13" i="1"/>
  <c r="D32" i="1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T17" i="13"/>
  <c r="D5" i="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T16" i="13"/>
  <c r="C5" i="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T15" i="13"/>
  <c r="B5" i="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T12" i="13"/>
  <c r="D4" i="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T11" i="13"/>
  <c r="C4" i="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T10" i="13"/>
  <c r="B4" i="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T7" i="13"/>
  <c r="D3" i="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T6" i="13"/>
  <c r="C3" i="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T5" i="13"/>
  <c r="B3" i="3"/>
  <c r="E29" i="13"/>
  <c r="D29" i="13"/>
  <c r="C29" i="13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J7" i="12"/>
  <c r="D8" i="3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K5" i="10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J6" i="12"/>
  <c r="C8" i="3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J5" i="12"/>
  <c r="B8" i="3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J6" i="11"/>
  <c r="D7" i="3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J5" i="11"/>
  <c r="C7" i="3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J4" i="11"/>
  <c r="B7" i="3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K7" i="10"/>
  <c r="D6" i="3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K6" i="10"/>
  <c r="C6" i="3"/>
  <c r="B6" i="3"/>
  <c r="C29" i="12"/>
  <c r="C29" i="11"/>
  <c r="C29" i="10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L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L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L3" i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J5" i="8"/>
  <c r="B9" i="3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J6" i="8"/>
  <c r="C9" i="3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J7" i="8"/>
  <c r="D9" i="3"/>
  <c r="C29" i="8"/>
  <c r="C31" i="8"/>
  <c r="C30" i="8"/>
  <c r="D10" i="3"/>
  <c r="C10" i="3"/>
  <c r="B10" i="3"/>
  <c r="Q18" i="1"/>
  <c r="R18" i="1"/>
  <c r="S18" i="1"/>
  <c r="Q19" i="1"/>
  <c r="R19" i="1"/>
  <c r="Q36" i="1"/>
  <c r="R36" i="1"/>
  <c r="D35" i="1"/>
  <c r="D27" i="1"/>
  <c r="D28" i="1"/>
  <c r="D29" i="1"/>
  <c r="D30" i="1"/>
  <c r="D31" i="1"/>
  <c r="D33" i="1"/>
  <c r="D34" i="1"/>
  <c r="D36" i="1"/>
  <c r="D37" i="1"/>
  <c r="D26" i="1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L5" i="6"/>
  <c r="D11" i="3"/>
  <c r="D18" i="3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L3" i="6"/>
  <c r="B11" i="3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L4" i="6"/>
  <c r="C11" i="3"/>
  <c r="D17" i="3"/>
  <c r="D37" i="6"/>
  <c r="E37" i="6"/>
  <c r="D36" i="6"/>
  <c r="E36" i="6"/>
  <c r="D35" i="6"/>
  <c r="E35" i="6"/>
  <c r="D34" i="6"/>
  <c r="E34" i="6"/>
  <c r="D33" i="6"/>
  <c r="E33" i="6"/>
  <c r="D32" i="6"/>
  <c r="E32" i="6"/>
  <c r="D31" i="6"/>
  <c r="E31" i="6"/>
  <c r="D30" i="6"/>
  <c r="E30" i="6"/>
  <c r="D28" i="6"/>
  <c r="E28" i="6"/>
  <c r="D27" i="6"/>
  <c r="E27" i="6"/>
  <c r="D26" i="6"/>
  <c r="E26" i="6"/>
  <c r="D29" i="6"/>
  <c r="E29" i="6"/>
  <c r="D19" i="3"/>
  <c r="E25" i="14"/>
  <c r="J3" i="14"/>
  <c r="B12" i="3"/>
  <c r="F25" i="14"/>
  <c r="J4" i="14"/>
  <c r="C12" i="3"/>
  <c r="G25" i="14"/>
  <c r="J5" i="14"/>
  <c r="D12" i="3"/>
  <c r="C26" i="14"/>
</calcChain>
</file>

<file path=xl/sharedStrings.xml><?xml version="1.0" encoding="utf-8"?>
<sst xmlns="http://schemas.openxmlformats.org/spreadsheetml/2006/main" count="169" uniqueCount="55">
  <si>
    <t>Month</t>
  </si>
  <si>
    <t>Year</t>
  </si>
  <si>
    <t>Demand</t>
  </si>
  <si>
    <t>total</t>
  </si>
  <si>
    <t>average</t>
  </si>
  <si>
    <t>Y1=</t>
  </si>
  <si>
    <t>Y2=</t>
  </si>
  <si>
    <t>Y3=</t>
  </si>
  <si>
    <t>AVG 3</t>
  </si>
  <si>
    <t>AVG 1</t>
  </si>
  <si>
    <t>AVG 2</t>
  </si>
  <si>
    <t>forcast</t>
  </si>
  <si>
    <t>MAPE</t>
  </si>
  <si>
    <t>Period</t>
  </si>
  <si>
    <t>MAD</t>
  </si>
  <si>
    <t>MSE</t>
  </si>
  <si>
    <t>MFE</t>
  </si>
  <si>
    <t>SWT</t>
  </si>
  <si>
    <t>BEST</t>
  </si>
  <si>
    <t>MFA</t>
  </si>
  <si>
    <t>MONTH</t>
  </si>
  <si>
    <t>YEAR</t>
  </si>
  <si>
    <t>PERIOD</t>
  </si>
  <si>
    <t>DEMAND</t>
  </si>
  <si>
    <t>SMA</t>
  </si>
  <si>
    <t>ES</t>
  </si>
  <si>
    <t>LR</t>
  </si>
  <si>
    <t>TPA</t>
  </si>
  <si>
    <t>Simple Moving Avg</t>
  </si>
  <si>
    <t>Linear Regression</t>
  </si>
  <si>
    <t>Trend Projected Adjusted</t>
  </si>
  <si>
    <t>Seasonal Without Trend</t>
  </si>
  <si>
    <t>Exponential Smoothing</t>
  </si>
  <si>
    <t>WA</t>
  </si>
  <si>
    <t>Weighted Moving Avg</t>
  </si>
  <si>
    <t>Forecast</t>
  </si>
  <si>
    <t>alfa =</t>
  </si>
  <si>
    <t>ES (0.1)</t>
  </si>
  <si>
    <t>ES (0.2)</t>
  </si>
  <si>
    <t>ES (0.5)</t>
  </si>
  <si>
    <t>Week</t>
  </si>
  <si>
    <t>Forecast Value 3 periods</t>
  </si>
  <si>
    <t>Forecast Value 4 periods</t>
  </si>
  <si>
    <t>Forecast Value 5 periods</t>
  </si>
  <si>
    <t>SMA (3)</t>
  </si>
  <si>
    <t>SMA (4)</t>
  </si>
  <si>
    <t>SMA (5)</t>
  </si>
  <si>
    <t>Slope</t>
  </si>
  <si>
    <t>Intercept</t>
  </si>
  <si>
    <t>LT Forecast</t>
  </si>
  <si>
    <t>index</t>
  </si>
  <si>
    <t>SF with Trend</t>
  </si>
  <si>
    <t>3 periods</t>
  </si>
  <si>
    <t>4 periods</t>
  </si>
  <si>
    <t>5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</si>
</sst>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00"/>
    <numFmt numFmtId="166" formatCode="0.0"/>
    <numFmt numFmtId="167" formatCode="0.000E+00"/>
    <numFmt numFmtId="168" formatCode="#,##0.00_ ;[Red]\-#,##0.00\ "/>
    <numFmt numFmtId="169" formatCode="0.000000"/>
    <numFmt numFmtId="170" formatCode="0.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Calibri"/>
      <family val="2"/>
      <scheme val="minor"/>
    </font>
    <font>
      <b/>
      <sz val="10"/>
      <name val="Arial"/>
      <family val="2"/>
    </font>
    <font>
      <sz val="12"/>
      <name val="Arial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/>
      <top style="thin">
        <color auto="1"/>
      </top>
      <bottom style="thick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8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15" fillId="0" borderId="0"/>
    <xf numFmtId="0" fontId="15" fillId="0" borderId="0"/>
    <xf numFmtId="168" fontId="16" fillId="0" borderId="0" applyFont="0" applyFill="0" applyBorder="0" applyAlignment="0" applyProtection="0"/>
    <xf numFmtId="0" fontId="3" fillId="17" borderId="0" applyNumberFormat="0" applyBorder="0" applyAlignment="0" applyProtection="0"/>
    <xf numFmtId="0" fontId="1" fillId="20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255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6" fillId="4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7" fontId="0" fillId="0" borderId="1" xfId="0" applyNumberFormat="1" applyBorder="1"/>
    <xf numFmtId="164" fontId="0" fillId="6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9" fontId="0" fillId="0" borderId="0" xfId="0" applyNumberFormat="1"/>
    <xf numFmtId="0" fontId="0" fillId="5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0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1" xfId="0" applyNumberFormat="1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13" fillId="0" borderId="0" xfId="42" applyFont="1"/>
    <xf numFmtId="166" fontId="14" fillId="0" borderId="0" xfId="42" applyNumberFormat="1" applyFont="1"/>
    <xf numFmtId="0" fontId="11" fillId="0" borderId="0" xfId="42"/>
    <xf numFmtId="0" fontId="12" fillId="0" borderId="0" xfId="42" applyFont="1" applyAlignment="1"/>
    <xf numFmtId="166" fontId="0" fillId="0" borderId="1" xfId="0" applyNumberFormat="1" applyBorder="1"/>
    <xf numFmtId="0" fontId="0" fillId="5" borderId="1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7" fillId="0" borderId="0" xfId="42" applyFont="1"/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67" fontId="0" fillId="0" borderId="1" xfId="0" applyNumberFormat="1" applyFont="1" applyBorder="1"/>
    <xf numFmtId="166" fontId="0" fillId="0" borderId="1" xfId="0" applyNumberFormat="1" applyFont="1" applyBorder="1"/>
    <xf numFmtId="0" fontId="0" fillId="0" borderId="1" xfId="0" applyFont="1" applyBorder="1"/>
    <xf numFmtId="166" fontId="17" fillId="0" borderId="0" xfId="42" applyNumberFormat="1" applyFont="1"/>
    <xf numFmtId="1" fontId="0" fillId="0" borderId="1" xfId="0" applyNumberFormat="1" applyFont="1" applyBorder="1" applyAlignment="1">
      <alignment horizontal="center" vertical="center"/>
    </xf>
    <xf numFmtId="166" fontId="0" fillId="15" borderId="1" xfId="0" applyNumberFormat="1" applyFont="1" applyFill="1" applyBorder="1" applyAlignment="1">
      <alignment horizontal="center" vertical="center"/>
    </xf>
    <xf numFmtId="0" fontId="17" fillId="0" borderId="0" xfId="42" applyFont="1" applyBorder="1"/>
    <xf numFmtId="0" fontId="0" fillId="14" borderId="1" xfId="0" applyFill="1" applyBorder="1" applyAlignment="1">
      <alignment horizontal="center" vertical="center"/>
    </xf>
    <xf numFmtId="0" fontId="12" fillId="0" borderId="0" xfId="42" applyFont="1"/>
    <xf numFmtId="1" fontId="13" fillId="16" borderId="0" xfId="42" applyNumberFormat="1" applyFont="1" applyFill="1" applyAlignment="1">
      <alignment horizontal="right"/>
    </xf>
    <xf numFmtId="0" fontId="13" fillId="16" borderId="0" xfId="42" applyFont="1" applyFill="1" applyAlignment="1">
      <alignment horizontal="left"/>
    </xf>
    <xf numFmtId="166" fontId="0" fillId="15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69" fontId="18" fillId="0" borderId="11" xfId="42" applyNumberFormat="1" applyFont="1" applyBorder="1" applyAlignment="1">
      <alignment horizontal="center"/>
    </xf>
    <xf numFmtId="0" fontId="18" fillId="0" borderId="15" xfId="42" applyFont="1" applyBorder="1" applyAlignment="1">
      <alignment horizontal="center"/>
    </xf>
    <xf numFmtId="2" fontId="18" fillId="0" borderId="5" xfId="42" applyNumberFormat="1" applyFont="1" applyBorder="1" applyAlignment="1">
      <alignment horizontal="center"/>
    </xf>
    <xf numFmtId="0" fontId="18" fillId="0" borderId="0" xfId="42" applyFont="1" applyAlignment="1">
      <alignment horizontal="right"/>
    </xf>
    <xf numFmtId="170" fontId="11" fillId="0" borderId="0" xfId="42" applyNumberFormat="1"/>
    <xf numFmtId="166" fontId="0" fillId="0" borderId="4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7" fillId="7" borderId="16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5" borderId="1" xfId="0" applyFon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0" fontId="4" fillId="19" borderId="1" xfId="1" applyFill="1" applyBorder="1" applyAlignment="1">
      <alignment horizontal="center" vertical="center"/>
    </xf>
    <xf numFmtId="0" fontId="0" fillId="15" borderId="1" xfId="0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19" borderId="1" xfId="0" applyNumberFormat="1" applyFont="1" applyFill="1" applyBorder="1" applyAlignment="1">
      <alignment horizontal="center" vertical="center"/>
    </xf>
    <xf numFmtId="0" fontId="19" fillId="0" borderId="1" xfId="42" applyFont="1" applyBorder="1" applyAlignment="1">
      <alignment horizontal="center"/>
    </xf>
    <xf numFmtId="166" fontId="19" fillId="0" borderId="1" xfId="42" quotePrefix="1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19" fillId="0" borderId="1" xfId="42" applyNumberFormat="1" applyFont="1" applyBorder="1" applyAlignment="1">
      <alignment horizontal="center"/>
    </xf>
    <xf numFmtId="0" fontId="17" fillId="0" borderId="1" xfId="42" applyFont="1" applyBorder="1"/>
    <xf numFmtId="166" fontId="17" fillId="0" borderId="1" xfId="42" applyNumberFormat="1" applyFont="1" applyBorder="1"/>
    <xf numFmtId="1" fontId="17" fillId="0" borderId="1" xfId="42" applyNumberFormat="1" applyFont="1" applyBorder="1"/>
    <xf numFmtId="0" fontId="17" fillId="19" borderId="1" xfId="42" applyFont="1" applyFill="1" applyBorder="1"/>
    <xf numFmtId="166" fontId="17" fillId="15" borderId="1" xfId="42" applyNumberFormat="1" applyFont="1" applyFill="1" applyBorder="1"/>
    <xf numFmtId="0" fontId="17" fillId="15" borderId="1" xfId="42" applyFont="1" applyFill="1" applyBorder="1"/>
    <xf numFmtId="2" fontId="19" fillId="0" borderId="0" xfId="42" applyNumberFormat="1" applyFont="1" applyBorder="1" applyAlignment="1">
      <alignment horizontal="center"/>
    </xf>
    <xf numFmtId="0" fontId="19" fillId="19" borderId="1" xfId="42" applyFont="1" applyFill="1" applyBorder="1" applyAlignment="1">
      <alignment horizontal="center"/>
    </xf>
    <xf numFmtId="166" fontId="19" fillId="15" borderId="1" xfId="42" quotePrefix="1" applyNumberFormat="1" applyFont="1" applyFill="1" applyBorder="1" applyAlignment="1">
      <alignment horizontal="center"/>
    </xf>
    <xf numFmtId="2" fontId="19" fillId="15" borderId="1" xfId="42" applyNumberFormat="1" applyFont="1" applyFill="1" applyBorder="1" applyAlignment="1">
      <alignment horizontal="center"/>
    </xf>
    <xf numFmtId="0" fontId="1" fillId="20" borderId="1" xfId="47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0" borderId="1" xfId="47" applyBorder="1" applyAlignment="1">
      <alignment horizontal="center"/>
    </xf>
    <xf numFmtId="0" fontId="0" fillId="12" borderId="1" xfId="46" applyFont="1" applyFill="1" applyBorder="1" applyAlignment="1">
      <alignment horizontal="center"/>
    </xf>
    <xf numFmtId="0" fontId="3" fillId="12" borderId="1" xfId="46" applyFill="1" applyBorder="1" applyAlignment="1">
      <alignment horizontal="center"/>
    </xf>
    <xf numFmtId="0" fontId="0" fillId="18" borderId="3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 textRotation="255"/>
    </xf>
    <xf numFmtId="0" fontId="8" fillId="7" borderId="2" xfId="0" applyFont="1" applyFill="1" applyBorder="1" applyAlignment="1">
      <alignment horizontal="center" vertical="center" textRotation="255"/>
    </xf>
    <xf numFmtId="0" fontId="8" fillId="7" borderId="1" xfId="0" applyFont="1" applyFill="1" applyBorder="1" applyAlignment="1">
      <alignment horizontal="center" vertical="center" textRotation="255"/>
    </xf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</cellXfs>
  <cellStyles count="48">
    <cellStyle name="20% - Accent6" xfId="46" builtinId="50"/>
    <cellStyle name="40% - Accent2" xfId="47" builtinId="35"/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eutral" xfId="3" builtinId="28"/>
    <cellStyle name="Normaali 2" xfId="43"/>
    <cellStyle name="Normaali 3" xfId="44"/>
    <cellStyle name="Normal" xfId="0" builtinId="0"/>
    <cellStyle name="Normal 2" xfId="42"/>
    <cellStyle name="Pilkku_ASTE3" xfId="4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DATA!$D$4:$D$27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DATA!$E$4:$E$27</c:f>
              <c:numCache>
                <c:formatCode>General</c:formatCode>
                <c:ptCount val="24"/>
                <c:pt idx="0">
                  <c:v>953.028000000001</c:v>
                </c:pt>
                <c:pt idx="1">
                  <c:v>741.8420000000001</c:v>
                </c:pt>
                <c:pt idx="2">
                  <c:v>906.9589999999985</c:v>
                </c:pt>
                <c:pt idx="3">
                  <c:v>2767.969500000002</c:v>
                </c:pt>
                <c:pt idx="4">
                  <c:v>1752.013500000003</c:v>
                </c:pt>
                <c:pt idx="5">
                  <c:v>356.6840000000008</c:v>
                </c:pt>
                <c:pt idx="6">
                  <c:v>410.745500000001</c:v>
                </c:pt>
                <c:pt idx="7">
                  <c:v>641.8035000000003</c:v>
                </c:pt>
                <c:pt idx="8">
                  <c:v>669.6105000000011</c:v>
                </c:pt>
                <c:pt idx="9">
                  <c:v>943.5749999999978</c:v>
                </c:pt>
                <c:pt idx="10">
                  <c:v>1110.325000000001</c:v>
                </c:pt>
                <c:pt idx="11">
                  <c:v>916.4580000000011</c:v>
                </c:pt>
                <c:pt idx="12">
                  <c:v>755.4695000000012</c:v>
                </c:pt>
                <c:pt idx="13">
                  <c:v>1053.112500000001</c:v>
                </c:pt>
                <c:pt idx="14">
                  <c:v>1452.921499999998</c:v>
                </c:pt>
                <c:pt idx="15">
                  <c:v>3671.927000000001</c:v>
                </c:pt>
                <c:pt idx="16">
                  <c:v>1225.129500000003</c:v>
                </c:pt>
                <c:pt idx="17">
                  <c:v>184.0000000000001</c:v>
                </c:pt>
                <c:pt idx="18">
                  <c:v>677.1545000000012</c:v>
                </c:pt>
                <c:pt idx="19">
                  <c:v>747.3045000000014</c:v>
                </c:pt>
                <c:pt idx="20">
                  <c:v>913.076999999999</c:v>
                </c:pt>
                <c:pt idx="21">
                  <c:v>1421.008999999999</c:v>
                </c:pt>
                <c:pt idx="22">
                  <c:v>1091.4075</c:v>
                </c:pt>
                <c:pt idx="23">
                  <c:v>782.184000000001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0916720"/>
        <c:axId val="-2040914944"/>
      </c:lineChart>
      <c:catAx>
        <c:axId val="-20409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914944"/>
        <c:crosses val="autoZero"/>
        <c:auto val="1"/>
        <c:lblAlgn val="ctr"/>
        <c:lblOffset val="100"/>
        <c:noMultiLvlLbl val="0"/>
      </c:catAx>
      <c:valAx>
        <c:axId val="-20409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9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'﻿Trend Projected Adjusted'!$A$2:$A$25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'﻿Trend Projected Adjusted'!$C$2:$C$25</c:f>
              <c:numCache>
                <c:formatCode>0.0</c:formatCode>
                <c:ptCount val="24"/>
                <c:pt idx="0">
                  <c:v>953.028000000001</c:v>
                </c:pt>
                <c:pt idx="1">
                  <c:v>741.8420000000001</c:v>
                </c:pt>
                <c:pt idx="2">
                  <c:v>906.9589999999985</c:v>
                </c:pt>
                <c:pt idx="3">
                  <c:v>2767.969500000002</c:v>
                </c:pt>
                <c:pt idx="4">
                  <c:v>1752.013500000003</c:v>
                </c:pt>
                <c:pt idx="5">
                  <c:v>356.6840000000008</c:v>
                </c:pt>
                <c:pt idx="6">
                  <c:v>410.745500000001</c:v>
                </c:pt>
                <c:pt idx="7">
                  <c:v>641.8035000000003</c:v>
                </c:pt>
                <c:pt idx="8">
                  <c:v>669.6105000000011</c:v>
                </c:pt>
                <c:pt idx="9">
                  <c:v>943.5749999999978</c:v>
                </c:pt>
                <c:pt idx="10">
                  <c:v>1110.325000000001</c:v>
                </c:pt>
                <c:pt idx="11">
                  <c:v>916.4580000000011</c:v>
                </c:pt>
                <c:pt idx="12">
                  <c:v>755.4695000000012</c:v>
                </c:pt>
                <c:pt idx="13">
                  <c:v>1053.112500000001</c:v>
                </c:pt>
                <c:pt idx="14">
                  <c:v>1452.921499999998</c:v>
                </c:pt>
                <c:pt idx="15">
                  <c:v>3671.927000000001</c:v>
                </c:pt>
                <c:pt idx="16">
                  <c:v>1225.129500000003</c:v>
                </c:pt>
                <c:pt idx="17">
                  <c:v>184.0000000000001</c:v>
                </c:pt>
                <c:pt idx="18">
                  <c:v>677.1545000000012</c:v>
                </c:pt>
                <c:pt idx="19">
                  <c:v>747.3045000000014</c:v>
                </c:pt>
                <c:pt idx="20">
                  <c:v>913.076999999999</c:v>
                </c:pt>
                <c:pt idx="21">
                  <c:v>1421.008999999999</c:v>
                </c:pt>
                <c:pt idx="22">
                  <c:v>1091.4075</c:v>
                </c:pt>
                <c:pt idx="23">
                  <c:v>782.184000000001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'﻿Trend Projected Adjusted'!$A$2:$A$25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'﻿Trend Projected Adjusted'!$E$2:$E$25</c:f>
              <c:numCache>
                <c:formatCode>0.0</c:formatCode>
                <c:ptCount val="24"/>
                <c:pt idx="0">
                  <c:v>867.0821171656548</c:v>
                </c:pt>
                <c:pt idx="1">
                  <c:v>909.7876219477648</c:v>
                </c:pt>
                <c:pt idx="2">
                  <c:v>1194.583654144073</c:v>
                </c:pt>
                <c:pt idx="3">
                  <c:v>3255.702382479519</c:v>
                </c:pt>
                <c:pt idx="4">
                  <c:v>1503.155927656082</c:v>
                </c:pt>
                <c:pt idx="5">
                  <c:v>272.6375423342985</c:v>
                </c:pt>
                <c:pt idx="6">
                  <c:v>547.8582298547652</c:v>
                </c:pt>
                <c:pt idx="7">
                  <c:v>698.6369772300123</c:v>
                </c:pt>
                <c:pt idx="8">
                  <c:v>794.9619423278236</c:v>
                </c:pt>
                <c:pt idx="9">
                  <c:v>1186.153207908019</c:v>
                </c:pt>
                <c:pt idx="10">
                  <c:v>1103.02341936434</c:v>
                </c:pt>
                <c:pt idx="11">
                  <c:v>849.875753810675</c:v>
                </c:pt>
                <c:pt idx="12">
                  <c:v>853.690777514538</c:v>
                </c:pt>
                <c:pt idx="13">
                  <c:v>895.718625436034</c:v>
                </c:pt>
                <c:pt idx="14">
                  <c:v>1176.086722593663</c:v>
                </c:pt>
                <c:pt idx="15">
                  <c:v>3205.225960155495</c:v>
                </c:pt>
                <c:pt idx="16">
                  <c:v>1479.820843406356</c:v>
                </c:pt>
                <c:pt idx="17">
                  <c:v>268.3996180248251</c:v>
                </c:pt>
                <c:pt idx="18">
                  <c:v>539.3311828989165</c:v>
                </c:pt>
                <c:pt idx="19">
                  <c:v>687.749037949982</c:v>
                </c:pt>
                <c:pt idx="20">
                  <c:v>782.5567114895713</c:v>
                </c:pt>
                <c:pt idx="21">
                  <c:v>1167.619409949522</c:v>
                </c:pt>
                <c:pt idx="22">
                  <c:v>1085.766064449626</c:v>
                </c:pt>
                <c:pt idx="23">
                  <c:v>836.5616623544965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0994848"/>
        <c:axId val="-2040992528"/>
      </c:lineChart>
      <c:catAx>
        <c:axId val="-20409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992528"/>
        <c:crosses val="autoZero"/>
        <c:auto val="1"/>
        <c:lblAlgn val="ctr"/>
        <c:lblOffset val="100"/>
        <c:noMultiLvlLbl val="0"/>
      </c:catAx>
      <c:valAx>
        <c:axId val="-2040992528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9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73659143671"/>
          <c:y val="0.046875"/>
          <c:w val="0.858391690400402"/>
          <c:h val="0.751666461614173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average'!$A$5:$A$28</c:f>
              <c:numCache>
                <c:formatCode>0.0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'Moving average'!$B$5:$B$29</c:f>
              <c:numCache>
                <c:formatCode>0.0</c:formatCode>
                <c:ptCount val="25"/>
                <c:pt idx="0">
                  <c:v>953.028000000001</c:v>
                </c:pt>
                <c:pt idx="1">
                  <c:v>741.8420000000001</c:v>
                </c:pt>
                <c:pt idx="2">
                  <c:v>906.9589999999985</c:v>
                </c:pt>
                <c:pt idx="3">
                  <c:v>2767.969500000002</c:v>
                </c:pt>
                <c:pt idx="4">
                  <c:v>1752.013500000003</c:v>
                </c:pt>
                <c:pt idx="5">
                  <c:v>356.6840000000008</c:v>
                </c:pt>
                <c:pt idx="6">
                  <c:v>410.745500000001</c:v>
                </c:pt>
                <c:pt idx="7">
                  <c:v>641.8035000000003</c:v>
                </c:pt>
                <c:pt idx="8">
                  <c:v>669.6105000000011</c:v>
                </c:pt>
                <c:pt idx="9">
                  <c:v>943.5749999999978</c:v>
                </c:pt>
                <c:pt idx="10">
                  <c:v>1110.325000000001</c:v>
                </c:pt>
                <c:pt idx="11">
                  <c:v>916.4580000000011</c:v>
                </c:pt>
                <c:pt idx="12">
                  <c:v>755.4695000000012</c:v>
                </c:pt>
                <c:pt idx="13">
                  <c:v>1053.112500000001</c:v>
                </c:pt>
                <c:pt idx="14">
                  <c:v>1452.921499999998</c:v>
                </c:pt>
                <c:pt idx="15">
                  <c:v>3671.927000000001</c:v>
                </c:pt>
                <c:pt idx="16">
                  <c:v>1225.129500000003</c:v>
                </c:pt>
                <c:pt idx="17">
                  <c:v>184.0000000000001</c:v>
                </c:pt>
                <c:pt idx="18">
                  <c:v>677.1545000000012</c:v>
                </c:pt>
                <c:pt idx="19">
                  <c:v>747.3045000000014</c:v>
                </c:pt>
                <c:pt idx="20">
                  <c:v>913.076999999999</c:v>
                </c:pt>
                <c:pt idx="21">
                  <c:v>1421.008999999999</c:v>
                </c:pt>
                <c:pt idx="22">
                  <c:v>1091.4075</c:v>
                </c:pt>
                <c:pt idx="23">
                  <c:v>782.184000000001</c:v>
                </c:pt>
              </c:numCache>
            </c:numRef>
          </c:val>
          <c:smooth val="0"/>
        </c:ser>
        <c:ser>
          <c:idx val="1"/>
          <c:order val="1"/>
          <c:tx>
            <c:v>Moving average (5 periods)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average'!$A$5:$A$28</c:f>
              <c:numCache>
                <c:formatCode>0.0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'Moving average'!$E$5:$E$29</c:f>
              <c:numCache>
                <c:formatCode>0.0</c:formatCode>
                <c:ptCount val="25"/>
                <c:pt idx="5">
                  <c:v>1424.362400000001</c:v>
                </c:pt>
                <c:pt idx="6">
                  <c:v>1305.093600000001</c:v>
                </c:pt>
                <c:pt idx="7">
                  <c:v>1238.874300000001</c:v>
                </c:pt>
                <c:pt idx="8">
                  <c:v>1185.843200000002</c:v>
                </c:pt>
                <c:pt idx="9">
                  <c:v>766.1714000000013</c:v>
                </c:pt>
                <c:pt idx="10">
                  <c:v>604.4837000000002</c:v>
                </c:pt>
                <c:pt idx="11">
                  <c:v>755.2119000000004</c:v>
                </c:pt>
                <c:pt idx="12">
                  <c:v>856.3544000000005</c:v>
                </c:pt>
                <c:pt idx="13">
                  <c:v>879.0876000000005</c:v>
                </c:pt>
                <c:pt idx="14">
                  <c:v>955.7880000000004</c:v>
                </c:pt>
                <c:pt idx="15">
                  <c:v>1057.6573</c:v>
                </c:pt>
                <c:pt idx="16">
                  <c:v>1569.9777</c:v>
                </c:pt>
                <c:pt idx="17">
                  <c:v>1631.712000000001</c:v>
                </c:pt>
                <c:pt idx="18">
                  <c:v>1517.4181</c:v>
                </c:pt>
                <c:pt idx="19">
                  <c:v>1442.226500000001</c:v>
                </c:pt>
                <c:pt idx="20">
                  <c:v>1301.103100000001</c:v>
                </c:pt>
                <c:pt idx="21">
                  <c:v>749.333100000001</c:v>
                </c:pt>
                <c:pt idx="22">
                  <c:v>788.5090000000002</c:v>
                </c:pt>
                <c:pt idx="23">
                  <c:v>969.9905000000002</c:v>
                </c:pt>
                <c:pt idx="24">
                  <c:v>990.9964000000002</c:v>
                </c:pt>
              </c:numCache>
            </c:numRef>
          </c:val>
          <c:smooth val="0"/>
        </c:ser>
        <c:ser>
          <c:idx val="2"/>
          <c:order val="2"/>
          <c:tx>
            <c:v>Moving average (4 periods)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average'!$A$5:$A$28</c:f>
              <c:numCache>
                <c:formatCode>0.0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'Moving average'!$D$5:$D$28</c:f>
              <c:numCache>
                <c:formatCode>0.0</c:formatCode>
                <c:ptCount val="24"/>
                <c:pt idx="4">
                  <c:v>1342.449625000001</c:v>
                </c:pt>
                <c:pt idx="5">
                  <c:v>1169.766583333334</c:v>
                </c:pt>
                <c:pt idx="6">
                  <c:v>1382.837944444445</c:v>
                </c:pt>
                <c:pt idx="7">
                  <c:v>1443.517375000001</c:v>
                </c:pt>
                <c:pt idx="8">
                  <c:v>1322.776766666668</c:v>
                </c:pt>
                <c:pt idx="9">
                  <c:v>1243.270366666668</c:v>
                </c:pt>
                <c:pt idx="10">
                  <c:v>1063.629633333335</c:v>
                </c:pt>
                <c:pt idx="11">
                  <c:v>852.1661000000011</c:v>
                </c:pt>
                <c:pt idx="12">
                  <c:v>708.622333333334</c:v>
                </c:pt>
                <c:pt idx="13">
                  <c:v>738.6833333333336</c:v>
                </c:pt>
                <c:pt idx="14">
                  <c:v>830.217966666667</c:v>
                </c:pt>
                <c:pt idx="15">
                  <c:v>897.076666666667</c:v>
                </c:pt>
                <c:pt idx="16">
                  <c:v>964.177633333334</c:v>
                </c:pt>
                <c:pt idx="17">
                  <c:v>1194.474333333334</c:v>
                </c:pt>
                <c:pt idx="18">
                  <c:v>1419.782333333334</c:v>
                </c:pt>
                <c:pt idx="19">
                  <c:v>1573.035933333334</c:v>
                </c:pt>
                <c:pt idx="20">
                  <c:v>1530.452200000001</c:v>
                </c:pt>
                <c:pt idx="21">
                  <c:v>1420.249233333334</c:v>
                </c:pt>
                <c:pt idx="22">
                  <c:v>1164.220900000001</c:v>
                </c:pt>
                <c:pt idx="23">
                  <c:v>946.3150666666673</c:v>
                </c:pt>
              </c:numCache>
            </c:numRef>
          </c:val>
          <c:smooth val="0"/>
        </c:ser>
        <c:ser>
          <c:idx val="3"/>
          <c:order val="3"/>
          <c:tx>
            <c:v>Moving average (3 periods)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average'!$A$5:$A$28</c:f>
              <c:numCache>
                <c:formatCode>0.0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'Moving average'!$C$5:$C$28</c:f>
              <c:numCache>
                <c:formatCode>0.0</c:formatCode>
                <c:ptCount val="24"/>
                <c:pt idx="3">
                  <c:v>867.2763333333332</c:v>
                </c:pt>
                <c:pt idx="4">
                  <c:v>1472.256833333334</c:v>
                </c:pt>
                <c:pt idx="5">
                  <c:v>1808.980666666668</c:v>
                </c:pt>
                <c:pt idx="6">
                  <c:v>1625.555666666669</c:v>
                </c:pt>
                <c:pt idx="7">
                  <c:v>839.814333333335</c:v>
                </c:pt>
                <c:pt idx="8">
                  <c:v>469.744333333334</c:v>
                </c:pt>
                <c:pt idx="9">
                  <c:v>574.0531666666674</c:v>
                </c:pt>
                <c:pt idx="10">
                  <c:v>751.6629999999999</c:v>
                </c:pt>
                <c:pt idx="11">
                  <c:v>907.8368333333334</c:v>
                </c:pt>
                <c:pt idx="12">
                  <c:v>990.1193333333334</c:v>
                </c:pt>
                <c:pt idx="13">
                  <c:v>927.4175000000013</c:v>
                </c:pt>
                <c:pt idx="14">
                  <c:v>908.3466666666676</c:v>
                </c:pt>
                <c:pt idx="15">
                  <c:v>1087.167833333333</c:v>
                </c:pt>
                <c:pt idx="16">
                  <c:v>2059.320333333333</c:v>
                </c:pt>
                <c:pt idx="17">
                  <c:v>2116.659333333334</c:v>
                </c:pt>
                <c:pt idx="18">
                  <c:v>1693.685500000001</c:v>
                </c:pt>
                <c:pt idx="19">
                  <c:v>695.4280000000013</c:v>
                </c:pt>
                <c:pt idx="20">
                  <c:v>536.153000000001</c:v>
                </c:pt>
                <c:pt idx="21">
                  <c:v>779.178666666667</c:v>
                </c:pt>
                <c:pt idx="22">
                  <c:v>1027.130166666667</c:v>
                </c:pt>
                <c:pt idx="23">
                  <c:v>1141.831166666666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9653504"/>
        <c:axId val="-1536254112"/>
      </c:lineChart>
      <c:catAx>
        <c:axId val="-139965350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6254112"/>
        <c:crosses val="autoZero"/>
        <c:auto val="1"/>
        <c:lblAlgn val="ctr"/>
        <c:lblOffset val="100"/>
        <c:noMultiLvlLbl val="0"/>
      </c:catAx>
      <c:valAx>
        <c:axId val="-15362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6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46875"/>
          <c:y val="0.0486111111111111"/>
          <c:w val="0.78515625"/>
          <c:h val="0.697916666666666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smoothing( 0.1 )'!$B$5:$B$29</c:f>
              <c:numCache>
                <c:formatCode>0.0</c:formatCode>
                <c:ptCount val="25"/>
                <c:pt idx="0">
                  <c:v>953.028000000001</c:v>
                </c:pt>
                <c:pt idx="1">
                  <c:v>741.8420000000001</c:v>
                </c:pt>
                <c:pt idx="2">
                  <c:v>906.9589999999985</c:v>
                </c:pt>
                <c:pt idx="3">
                  <c:v>2767.969500000002</c:v>
                </c:pt>
                <c:pt idx="4">
                  <c:v>1752.013500000003</c:v>
                </c:pt>
                <c:pt idx="5">
                  <c:v>356.6840000000008</c:v>
                </c:pt>
                <c:pt idx="6">
                  <c:v>410.745500000001</c:v>
                </c:pt>
                <c:pt idx="7">
                  <c:v>641.8035000000003</c:v>
                </c:pt>
                <c:pt idx="8">
                  <c:v>669.6105000000011</c:v>
                </c:pt>
                <c:pt idx="9">
                  <c:v>943.5749999999978</c:v>
                </c:pt>
                <c:pt idx="10">
                  <c:v>1110.325000000001</c:v>
                </c:pt>
                <c:pt idx="11">
                  <c:v>916.4580000000011</c:v>
                </c:pt>
                <c:pt idx="12">
                  <c:v>755.4695000000012</c:v>
                </c:pt>
                <c:pt idx="13">
                  <c:v>1053.112500000001</c:v>
                </c:pt>
                <c:pt idx="14">
                  <c:v>1452.921499999998</c:v>
                </c:pt>
                <c:pt idx="15">
                  <c:v>3671.927000000001</c:v>
                </c:pt>
                <c:pt idx="16">
                  <c:v>1225.129500000003</c:v>
                </c:pt>
                <c:pt idx="17">
                  <c:v>184.0000000000001</c:v>
                </c:pt>
                <c:pt idx="18">
                  <c:v>677.1545000000012</c:v>
                </c:pt>
                <c:pt idx="19">
                  <c:v>747.3045000000014</c:v>
                </c:pt>
                <c:pt idx="20">
                  <c:v>913.076999999999</c:v>
                </c:pt>
                <c:pt idx="21">
                  <c:v>1421.008999999999</c:v>
                </c:pt>
                <c:pt idx="22">
                  <c:v>1091.4075</c:v>
                </c:pt>
                <c:pt idx="23">
                  <c:v>782.184000000001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smoothing( 0.1 )'!$C$5:$C$29</c:f>
              <c:numCache>
                <c:formatCode>0</c:formatCode>
                <c:ptCount val="25"/>
                <c:pt idx="0">
                  <c:v>1028.834466666667</c:v>
                </c:pt>
                <c:pt idx="1">
                  <c:v>1021.253820000001</c:v>
                </c:pt>
                <c:pt idx="2">
                  <c:v>993.3126380000006</c:v>
                </c:pt>
                <c:pt idx="3">
                  <c:v>984.6772742000003</c:v>
                </c:pt>
                <c:pt idx="4">
                  <c:v>1163.006496780001</c:v>
                </c:pt>
                <c:pt idx="5">
                  <c:v>1221.907197102001</c:v>
                </c:pt>
                <c:pt idx="6">
                  <c:v>1135.384877391801</c:v>
                </c:pt>
                <c:pt idx="7">
                  <c:v>1062.920939652621</c:v>
                </c:pt>
                <c:pt idx="8">
                  <c:v>1020.809195687359</c:v>
                </c:pt>
                <c:pt idx="9">
                  <c:v>985.689326118623</c:v>
                </c:pt>
                <c:pt idx="10">
                  <c:v>981.4778935067604</c:v>
                </c:pt>
                <c:pt idx="11">
                  <c:v>994.3626041560846</c:v>
                </c:pt>
                <c:pt idx="12">
                  <c:v>986.5721437404762</c:v>
                </c:pt>
                <c:pt idx="13">
                  <c:v>963.4618793664288</c:v>
                </c:pt>
                <c:pt idx="14">
                  <c:v>972.426941429786</c:v>
                </c:pt>
                <c:pt idx="15">
                  <c:v>1020.476397286807</c:v>
                </c:pt>
                <c:pt idx="16">
                  <c:v>1285.621457558127</c:v>
                </c:pt>
                <c:pt idx="17">
                  <c:v>1279.572261802314</c:v>
                </c:pt>
                <c:pt idx="18">
                  <c:v>1170.015035622083</c:v>
                </c:pt>
                <c:pt idx="19">
                  <c:v>1120.728982059875</c:v>
                </c:pt>
                <c:pt idx="20">
                  <c:v>1083.386533853888</c:v>
                </c:pt>
                <c:pt idx="21">
                  <c:v>1066.355580468499</c:v>
                </c:pt>
                <c:pt idx="22">
                  <c:v>1101.820922421649</c:v>
                </c:pt>
                <c:pt idx="23">
                  <c:v>1100.779580179484</c:v>
                </c:pt>
                <c:pt idx="24" formatCode="General">
                  <c:v>1020.476397286807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425920"/>
        <c:axId val="-1535423600"/>
      </c:lineChart>
      <c:catAx>
        <c:axId val="-15354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423600"/>
        <c:crosses val="autoZero"/>
        <c:auto val="1"/>
        <c:lblAlgn val="ctr"/>
        <c:lblOffset val="100"/>
        <c:noMultiLvlLbl val="0"/>
      </c:catAx>
      <c:valAx>
        <c:axId val="-15354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4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46875"/>
          <c:y val="0.0486111111111111"/>
          <c:w val="0.78515625"/>
          <c:h val="0.697916666666666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smoothing( 0.2 )'!$B$5:$B$29</c:f>
              <c:numCache>
                <c:formatCode>0.0</c:formatCode>
                <c:ptCount val="25"/>
                <c:pt idx="0">
                  <c:v>953.028000000001</c:v>
                </c:pt>
                <c:pt idx="1">
                  <c:v>741.8420000000001</c:v>
                </c:pt>
                <c:pt idx="2">
                  <c:v>906.9589999999985</c:v>
                </c:pt>
                <c:pt idx="3">
                  <c:v>2767.969500000002</c:v>
                </c:pt>
                <c:pt idx="4">
                  <c:v>1752.013500000003</c:v>
                </c:pt>
                <c:pt idx="5">
                  <c:v>356.6840000000008</c:v>
                </c:pt>
                <c:pt idx="6">
                  <c:v>410.745500000001</c:v>
                </c:pt>
                <c:pt idx="7">
                  <c:v>641.8035000000003</c:v>
                </c:pt>
                <c:pt idx="8">
                  <c:v>669.6105000000011</c:v>
                </c:pt>
                <c:pt idx="9">
                  <c:v>943.5749999999978</c:v>
                </c:pt>
                <c:pt idx="10">
                  <c:v>1110.325000000001</c:v>
                </c:pt>
                <c:pt idx="11">
                  <c:v>916.4580000000011</c:v>
                </c:pt>
                <c:pt idx="12">
                  <c:v>755.4695000000012</c:v>
                </c:pt>
                <c:pt idx="13">
                  <c:v>1053.112500000001</c:v>
                </c:pt>
                <c:pt idx="14">
                  <c:v>1452.921499999998</c:v>
                </c:pt>
                <c:pt idx="15">
                  <c:v>3671.927000000001</c:v>
                </c:pt>
                <c:pt idx="16">
                  <c:v>1225.129500000003</c:v>
                </c:pt>
                <c:pt idx="17">
                  <c:v>184.0000000000001</c:v>
                </c:pt>
                <c:pt idx="18">
                  <c:v>677.1545000000012</c:v>
                </c:pt>
                <c:pt idx="19">
                  <c:v>747.3045000000014</c:v>
                </c:pt>
                <c:pt idx="20">
                  <c:v>913.076999999999</c:v>
                </c:pt>
                <c:pt idx="21">
                  <c:v>1421.008999999999</c:v>
                </c:pt>
                <c:pt idx="22">
                  <c:v>1091.4075</c:v>
                </c:pt>
                <c:pt idx="23">
                  <c:v>782.184000000001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smoothing( 0.2 )'!$C$5:$C$29</c:f>
              <c:numCache>
                <c:formatCode>0</c:formatCode>
                <c:ptCount val="25"/>
                <c:pt idx="0">
                  <c:v>1028.834466666667</c:v>
                </c:pt>
                <c:pt idx="1">
                  <c:v>1013.673173333334</c:v>
                </c:pt>
                <c:pt idx="2">
                  <c:v>959.3069386666672</c:v>
                </c:pt>
                <c:pt idx="3">
                  <c:v>948.8373509333335</c:v>
                </c:pt>
                <c:pt idx="4">
                  <c:v>1312.663780746667</c:v>
                </c:pt>
                <c:pt idx="5">
                  <c:v>1400.533724597335</c:v>
                </c:pt>
                <c:pt idx="6">
                  <c:v>1191.763779677868</c:v>
                </c:pt>
                <c:pt idx="7">
                  <c:v>1035.560123742295</c:v>
                </c:pt>
                <c:pt idx="8">
                  <c:v>956.808798993836</c:v>
                </c:pt>
                <c:pt idx="9">
                  <c:v>899.369139195069</c:v>
                </c:pt>
                <c:pt idx="10">
                  <c:v>908.2103113560548</c:v>
                </c:pt>
                <c:pt idx="11">
                  <c:v>948.6332490848442</c:v>
                </c:pt>
                <c:pt idx="12">
                  <c:v>942.1981992678756</c:v>
                </c:pt>
                <c:pt idx="13">
                  <c:v>904.8524594143009</c:v>
                </c:pt>
                <c:pt idx="14">
                  <c:v>934.504467531441</c:v>
                </c:pt>
                <c:pt idx="15">
                  <c:v>1038.187874025152</c:v>
                </c:pt>
                <c:pt idx="16">
                  <c:v>1564.935699220122</c:v>
                </c:pt>
                <c:pt idx="17">
                  <c:v>1496.974459376098</c:v>
                </c:pt>
                <c:pt idx="18">
                  <c:v>1234.379567500879</c:v>
                </c:pt>
                <c:pt idx="19">
                  <c:v>1122.934554000703</c:v>
                </c:pt>
                <c:pt idx="20">
                  <c:v>1047.808543200563</c:v>
                </c:pt>
                <c:pt idx="21">
                  <c:v>1020.86223456045</c:v>
                </c:pt>
                <c:pt idx="22">
                  <c:v>1100.89158764836</c:v>
                </c:pt>
                <c:pt idx="23">
                  <c:v>1098.994770118688</c:v>
                </c:pt>
                <c:pt idx="24" formatCode="General">
                  <c:v>1038.187874025152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417712"/>
        <c:axId val="-1535415392"/>
      </c:lineChart>
      <c:catAx>
        <c:axId val="-15354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415392"/>
        <c:crosses val="autoZero"/>
        <c:auto val="1"/>
        <c:lblAlgn val="ctr"/>
        <c:lblOffset val="100"/>
        <c:noMultiLvlLbl val="0"/>
      </c:catAx>
      <c:valAx>
        <c:axId val="-15354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4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46875"/>
          <c:y val="0.0486111111111111"/>
          <c:w val="0.78515625"/>
          <c:h val="0.697916666666666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smoothing( 0.5 ) '!$B$5:$B$29</c:f>
              <c:numCache>
                <c:formatCode>0.0</c:formatCode>
                <c:ptCount val="25"/>
                <c:pt idx="0">
                  <c:v>953.028000000001</c:v>
                </c:pt>
                <c:pt idx="1">
                  <c:v>741.8420000000001</c:v>
                </c:pt>
                <c:pt idx="2">
                  <c:v>906.9589999999985</c:v>
                </c:pt>
                <c:pt idx="3">
                  <c:v>2767.969500000002</c:v>
                </c:pt>
                <c:pt idx="4">
                  <c:v>1752.013500000003</c:v>
                </c:pt>
                <c:pt idx="5">
                  <c:v>356.6840000000008</c:v>
                </c:pt>
                <c:pt idx="6">
                  <c:v>410.745500000001</c:v>
                </c:pt>
                <c:pt idx="7">
                  <c:v>641.8035000000003</c:v>
                </c:pt>
                <c:pt idx="8">
                  <c:v>669.6105000000011</c:v>
                </c:pt>
                <c:pt idx="9">
                  <c:v>943.5749999999978</c:v>
                </c:pt>
                <c:pt idx="10">
                  <c:v>1110.325000000001</c:v>
                </c:pt>
                <c:pt idx="11">
                  <c:v>916.4580000000011</c:v>
                </c:pt>
                <c:pt idx="12">
                  <c:v>755.4695000000012</c:v>
                </c:pt>
                <c:pt idx="13">
                  <c:v>1053.112500000001</c:v>
                </c:pt>
                <c:pt idx="14">
                  <c:v>1452.921499999998</c:v>
                </c:pt>
                <c:pt idx="15">
                  <c:v>3671.927000000001</c:v>
                </c:pt>
                <c:pt idx="16">
                  <c:v>1225.129500000003</c:v>
                </c:pt>
                <c:pt idx="17">
                  <c:v>184.0000000000001</c:v>
                </c:pt>
                <c:pt idx="18">
                  <c:v>677.1545000000012</c:v>
                </c:pt>
                <c:pt idx="19">
                  <c:v>747.3045000000014</c:v>
                </c:pt>
                <c:pt idx="20">
                  <c:v>913.076999999999</c:v>
                </c:pt>
                <c:pt idx="21">
                  <c:v>1421.008999999999</c:v>
                </c:pt>
                <c:pt idx="22">
                  <c:v>1091.4075</c:v>
                </c:pt>
                <c:pt idx="23">
                  <c:v>782.184000000001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smoothing( 0.5 ) '!$C$5:$C$29</c:f>
              <c:numCache>
                <c:formatCode>0</c:formatCode>
                <c:ptCount val="25"/>
                <c:pt idx="0">
                  <c:v>1028.834466666667</c:v>
                </c:pt>
                <c:pt idx="1">
                  <c:v>990.9312333333341</c:v>
                </c:pt>
                <c:pt idx="2">
                  <c:v>866.386616666667</c:v>
                </c:pt>
                <c:pt idx="3">
                  <c:v>886.6728083333327</c:v>
                </c:pt>
                <c:pt idx="4">
                  <c:v>1827.321154166668</c:v>
                </c:pt>
                <c:pt idx="5">
                  <c:v>1789.667327083336</c:v>
                </c:pt>
                <c:pt idx="6">
                  <c:v>1073.175663541668</c:v>
                </c:pt>
                <c:pt idx="7">
                  <c:v>741.9605817708346</c:v>
                </c:pt>
                <c:pt idx="8">
                  <c:v>691.8820408854174</c:v>
                </c:pt>
                <c:pt idx="9">
                  <c:v>680.7462704427093</c:v>
                </c:pt>
                <c:pt idx="10">
                  <c:v>812.1606352213536</c:v>
                </c:pt>
                <c:pt idx="11">
                  <c:v>961.2428176106775</c:v>
                </c:pt>
                <c:pt idx="12">
                  <c:v>938.8504088053394</c:v>
                </c:pt>
                <c:pt idx="13">
                  <c:v>847.1599544026703</c:v>
                </c:pt>
                <c:pt idx="14">
                  <c:v>950.1362272013355</c:v>
                </c:pt>
                <c:pt idx="15">
                  <c:v>1201.528863600667</c:v>
                </c:pt>
                <c:pt idx="16">
                  <c:v>2436.727931800334</c:v>
                </c:pt>
                <c:pt idx="17">
                  <c:v>1830.928715900169</c:v>
                </c:pt>
                <c:pt idx="18">
                  <c:v>1007.464357950084</c:v>
                </c:pt>
                <c:pt idx="19">
                  <c:v>842.3094289750428</c:v>
                </c:pt>
                <c:pt idx="20">
                  <c:v>794.8069644875221</c:v>
                </c:pt>
                <c:pt idx="21">
                  <c:v>853.9419822437605</c:v>
                </c:pt>
                <c:pt idx="22">
                  <c:v>1137.47549112188</c:v>
                </c:pt>
                <c:pt idx="23">
                  <c:v>1114.44149556094</c:v>
                </c:pt>
                <c:pt idx="24" formatCode="General">
                  <c:v>1201.528863600667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9631792"/>
        <c:axId val="-2077112544"/>
      </c:lineChart>
      <c:catAx>
        <c:axId val="-161963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112544"/>
        <c:crosses val="autoZero"/>
        <c:auto val="1"/>
        <c:lblAlgn val="ctr"/>
        <c:lblOffset val="100"/>
        <c:noMultiLvlLbl val="0"/>
      </c:catAx>
      <c:valAx>
        <c:axId val="-20771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96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'﻿Weighted Moving Avg'!$A$2:$A$25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'﻿Weighted Moving Avg'!$B$2:$B$25</c:f>
              <c:numCache>
                <c:formatCode>0.0</c:formatCode>
                <c:ptCount val="24"/>
                <c:pt idx="0">
                  <c:v>953.028000000001</c:v>
                </c:pt>
                <c:pt idx="1">
                  <c:v>741.8420000000001</c:v>
                </c:pt>
                <c:pt idx="2">
                  <c:v>906.9589999999985</c:v>
                </c:pt>
                <c:pt idx="3">
                  <c:v>2767.969500000002</c:v>
                </c:pt>
                <c:pt idx="4">
                  <c:v>1752.013500000003</c:v>
                </c:pt>
                <c:pt idx="5">
                  <c:v>356.6840000000008</c:v>
                </c:pt>
                <c:pt idx="6">
                  <c:v>410.745500000001</c:v>
                </c:pt>
                <c:pt idx="7">
                  <c:v>641.8035000000003</c:v>
                </c:pt>
                <c:pt idx="8">
                  <c:v>669.6105000000011</c:v>
                </c:pt>
                <c:pt idx="9">
                  <c:v>943.5749999999978</c:v>
                </c:pt>
                <c:pt idx="10">
                  <c:v>1110.325000000001</c:v>
                </c:pt>
                <c:pt idx="11">
                  <c:v>916.4580000000011</c:v>
                </c:pt>
                <c:pt idx="12">
                  <c:v>755.4695000000012</c:v>
                </c:pt>
                <c:pt idx="13">
                  <c:v>1053.112500000001</c:v>
                </c:pt>
                <c:pt idx="14">
                  <c:v>1452.921499999998</c:v>
                </c:pt>
                <c:pt idx="15">
                  <c:v>3671.927000000001</c:v>
                </c:pt>
                <c:pt idx="16">
                  <c:v>1225.129500000003</c:v>
                </c:pt>
                <c:pt idx="17">
                  <c:v>184.0000000000001</c:v>
                </c:pt>
                <c:pt idx="18">
                  <c:v>677.1545000000012</c:v>
                </c:pt>
                <c:pt idx="19">
                  <c:v>747.3045000000014</c:v>
                </c:pt>
                <c:pt idx="20">
                  <c:v>913.076999999999</c:v>
                </c:pt>
                <c:pt idx="21">
                  <c:v>1421.008999999999</c:v>
                </c:pt>
                <c:pt idx="22">
                  <c:v>1091.4075</c:v>
                </c:pt>
                <c:pt idx="23">
                  <c:v>782.184000000001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dPt>
            <c:idx val="0"/>
            <c:marker>
              <c:symbol val="none"/>
            </c:marker>
            <c:bubble3D val="0"/>
            <c:spPr>
              <a:ln w="19050">
                <a:noFill/>
              </a:ln>
            </c:spPr>
          </c:dPt>
          <c:dPt>
            <c:idx val="1"/>
            <c:marker>
              <c:symbol val="none"/>
            </c:marker>
            <c:bubble3D val="0"/>
            <c:spPr>
              <a:ln w="19050">
                <a:noFill/>
              </a:ln>
            </c:spPr>
          </c:dPt>
          <c:dPt>
            <c:idx val="2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19050">
                <a:noFill/>
              </a:ln>
            </c:spPr>
          </c:dPt>
          <c:xVal>
            <c:numRef>
              <c:f>'﻿Weighted Moving Avg'!$A$2:$A$25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'exponential smoothing( 0.2 )'!#REF!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192400"/>
        <c:axId val="-1537190080"/>
      </c:scatterChart>
      <c:valAx>
        <c:axId val="-15371924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37190080"/>
        <c:crosses val="autoZero"/>
        <c:crossBetween val="midCat"/>
      </c:valAx>
      <c:valAx>
        <c:axId val="-1537190080"/>
        <c:scaling>
          <c:orientation val="minMax"/>
        </c:scaling>
        <c:delete val="0"/>
        <c:axPos val="l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37192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>
      <c:oddHeader>&amp;A</c:oddHeader>
      <c:oddFooter>Page &amp;P</c:oddFooter>
    </c:headerFooter>
    <c:pageMargins b="0.75" l="0.7" r="0.7" t="0.75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'﻿Weighted Moving Avg'!$A$2:$A$25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'﻿Weighted Moving Avg'!$C$2:$C$25</c:f>
              <c:numCache>
                <c:formatCode>General</c:formatCode>
                <c:ptCount val="24"/>
                <c:pt idx="3" formatCode="0.00">
                  <c:v>859.598166666666</c:v>
                </c:pt>
                <c:pt idx="4" formatCode="0.00">
                  <c:v>1809.944750000001</c:v>
                </c:pt>
                <c:pt idx="5" formatCode="0.00">
                  <c:v>1949.823083333335</c:v>
                </c:pt>
                <c:pt idx="6" formatCode="0.00">
                  <c:v>1223.674750000002</c:v>
                </c:pt>
                <c:pt idx="7" formatCode="0.00">
                  <c:v>616.269666666668</c:v>
                </c:pt>
                <c:pt idx="8" formatCode="0.00">
                  <c:v>517.2642500000006</c:v>
                </c:pt>
                <c:pt idx="9" formatCode="0.00">
                  <c:v>617.1973333333341</c:v>
                </c:pt>
                <c:pt idx="10" formatCode="0.00">
                  <c:v>801.9582499999993</c:v>
                </c:pt>
                <c:pt idx="11" formatCode="0.00">
                  <c:v>981.2892500000001</c:v>
                </c:pt>
                <c:pt idx="12" formatCode="0.00">
                  <c:v>985.5998333333338</c:v>
                </c:pt>
                <c:pt idx="13" formatCode="0.00">
                  <c:v>868.2749166666678</c:v>
                </c:pt>
                <c:pt idx="14" formatCode="0.00">
                  <c:v>931.1224166666675</c:v>
                </c:pt>
                <c:pt idx="15" formatCode="0.00">
                  <c:v>1203.409833333332</c:v>
                </c:pt>
                <c:pt idx="16" formatCode="0.00">
                  <c:v>2495.789416666667</c:v>
                </c:pt>
                <c:pt idx="17" formatCode="0.00">
                  <c:v>2078.694000000002</c:v>
                </c:pt>
                <c:pt idx="18" formatCode="0.00">
                  <c:v>1112.364333333335</c:v>
                </c:pt>
                <c:pt idx="19" formatCode="0.00">
                  <c:v>604.0988333333344</c:v>
                </c:pt>
                <c:pt idx="20" formatCode="0.00">
                  <c:v>630.0370833333345</c:v>
                </c:pt>
                <c:pt idx="21" formatCode="0.00">
                  <c:v>818.4990833333334</c:v>
                </c:pt>
                <c:pt idx="22" formatCode="0.00">
                  <c:v>1139.41425</c:v>
                </c:pt>
                <c:pt idx="23" formatCode="0.00">
                  <c:v>1171.552916666667</c:v>
                </c:pt>
              </c:numCache>
            </c:numRef>
          </c:val>
          <c:smooth val="0"/>
        </c:ser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'﻿Weighted Moving Avg'!$B$2:$B$25</c:f>
              <c:numCache>
                <c:formatCode>0.0</c:formatCode>
                <c:ptCount val="24"/>
                <c:pt idx="0">
                  <c:v>953.028000000001</c:v>
                </c:pt>
                <c:pt idx="1">
                  <c:v>741.8420000000001</c:v>
                </c:pt>
                <c:pt idx="2">
                  <c:v>906.9589999999985</c:v>
                </c:pt>
                <c:pt idx="3">
                  <c:v>2767.969500000002</c:v>
                </c:pt>
                <c:pt idx="4">
                  <c:v>1752.013500000003</c:v>
                </c:pt>
                <c:pt idx="5">
                  <c:v>356.6840000000008</c:v>
                </c:pt>
                <c:pt idx="6">
                  <c:v>410.745500000001</c:v>
                </c:pt>
                <c:pt idx="7">
                  <c:v>641.8035000000003</c:v>
                </c:pt>
                <c:pt idx="8">
                  <c:v>669.6105000000011</c:v>
                </c:pt>
                <c:pt idx="9">
                  <c:v>943.5749999999978</c:v>
                </c:pt>
                <c:pt idx="10">
                  <c:v>1110.325000000001</c:v>
                </c:pt>
                <c:pt idx="11">
                  <c:v>916.4580000000011</c:v>
                </c:pt>
                <c:pt idx="12">
                  <c:v>755.4695000000012</c:v>
                </c:pt>
                <c:pt idx="13">
                  <c:v>1053.112500000001</c:v>
                </c:pt>
                <c:pt idx="14">
                  <c:v>1452.921499999998</c:v>
                </c:pt>
                <c:pt idx="15">
                  <c:v>3671.927000000001</c:v>
                </c:pt>
                <c:pt idx="16">
                  <c:v>1225.129500000003</c:v>
                </c:pt>
                <c:pt idx="17">
                  <c:v>184.0000000000001</c:v>
                </c:pt>
                <c:pt idx="18">
                  <c:v>677.1545000000012</c:v>
                </c:pt>
                <c:pt idx="19">
                  <c:v>747.3045000000014</c:v>
                </c:pt>
                <c:pt idx="20">
                  <c:v>913.076999999999</c:v>
                </c:pt>
                <c:pt idx="21">
                  <c:v>1421.008999999999</c:v>
                </c:pt>
                <c:pt idx="22">
                  <c:v>1091.4075</c:v>
                </c:pt>
                <c:pt idx="23">
                  <c:v>782.184000000001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8108000"/>
        <c:axId val="-1538105680"/>
      </c:lineChart>
      <c:catAx>
        <c:axId val="-15381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105680"/>
        <c:crosses val="autoZero"/>
        <c:auto val="1"/>
        <c:lblAlgn val="ctr"/>
        <c:lblOffset val="100"/>
        <c:noMultiLvlLbl val="0"/>
      </c:catAx>
      <c:valAx>
        <c:axId val="-15381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1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'Seasonality without trend'!$C$2:$C$25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'Seasonality without trend'!$D$2:$D$25</c:f>
              <c:numCache>
                <c:formatCode>0.0</c:formatCode>
                <c:ptCount val="24"/>
                <c:pt idx="0">
                  <c:v>953.028000000001</c:v>
                </c:pt>
                <c:pt idx="1">
                  <c:v>741.8420000000001</c:v>
                </c:pt>
                <c:pt idx="2">
                  <c:v>906.9589999999985</c:v>
                </c:pt>
                <c:pt idx="3">
                  <c:v>2767.969500000002</c:v>
                </c:pt>
                <c:pt idx="4">
                  <c:v>1752.013500000003</c:v>
                </c:pt>
                <c:pt idx="5">
                  <c:v>356.6840000000008</c:v>
                </c:pt>
                <c:pt idx="6">
                  <c:v>410.745500000001</c:v>
                </c:pt>
                <c:pt idx="7">
                  <c:v>641.8035000000003</c:v>
                </c:pt>
                <c:pt idx="8">
                  <c:v>669.6105000000011</c:v>
                </c:pt>
                <c:pt idx="9">
                  <c:v>943.5749999999978</c:v>
                </c:pt>
                <c:pt idx="10">
                  <c:v>1110.325000000001</c:v>
                </c:pt>
                <c:pt idx="11">
                  <c:v>916.4580000000011</c:v>
                </c:pt>
                <c:pt idx="12">
                  <c:v>755.4695000000012</c:v>
                </c:pt>
                <c:pt idx="13">
                  <c:v>1053.112500000001</c:v>
                </c:pt>
                <c:pt idx="14">
                  <c:v>1452.921499999998</c:v>
                </c:pt>
                <c:pt idx="15">
                  <c:v>3671.927000000001</c:v>
                </c:pt>
                <c:pt idx="16">
                  <c:v>1225.129500000003</c:v>
                </c:pt>
                <c:pt idx="17">
                  <c:v>184.0000000000001</c:v>
                </c:pt>
                <c:pt idx="18">
                  <c:v>677.1545000000012</c:v>
                </c:pt>
                <c:pt idx="19">
                  <c:v>747.3045000000014</c:v>
                </c:pt>
                <c:pt idx="20">
                  <c:v>913.076999999999</c:v>
                </c:pt>
                <c:pt idx="21">
                  <c:v>1421.008999999999</c:v>
                </c:pt>
                <c:pt idx="22">
                  <c:v>1091.4075</c:v>
                </c:pt>
                <c:pt idx="23">
                  <c:v>782.184000000001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'Seasonality without trend'!$C$2:$C$25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'Seasonality without trend'!$E$2:$E$25</c:f>
              <c:numCache>
                <c:formatCode>0.0</c:formatCode>
                <c:ptCount val="24"/>
                <c:pt idx="0">
                  <c:v>805.4953658328208</c:v>
                </c:pt>
                <c:pt idx="1">
                  <c:v>829.515805780532</c:v>
                </c:pt>
                <c:pt idx="2">
                  <c:v>1086.177576517805</c:v>
                </c:pt>
                <c:pt idx="3">
                  <c:v>2982.984523913321</c:v>
                </c:pt>
                <c:pt idx="4">
                  <c:v>1409.509129953237</c:v>
                </c:pt>
                <c:pt idx="5">
                  <c:v>258.4677645917395</c:v>
                </c:pt>
                <c:pt idx="6">
                  <c:v>500.2505872784618</c:v>
                </c:pt>
                <c:pt idx="7">
                  <c:v>646.3275350290621</c:v>
                </c:pt>
                <c:pt idx="8">
                  <c:v>732.4193410659313</c:v>
                </c:pt>
                <c:pt idx="9">
                  <c:v>1090.588764221426</c:v>
                </c:pt>
                <c:pt idx="10">
                  <c:v>1030.433480536188</c:v>
                </c:pt>
                <c:pt idx="11">
                  <c:v>798.8436252794838</c:v>
                </c:pt>
                <c:pt idx="12">
                  <c:v>924.8657286979543</c:v>
                </c:pt>
                <c:pt idx="13">
                  <c:v>952.445877061584</c:v>
                </c:pt>
                <c:pt idx="14">
                  <c:v>1247.143631624585</c:v>
                </c:pt>
                <c:pt idx="15">
                  <c:v>3425.047830723846</c:v>
                </c:pt>
                <c:pt idx="16">
                  <c:v>1618.391295439409</c:v>
                </c:pt>
                <c:pt idx="17">
                  <c:v>296.7713876254435</c:v>
                </c:pt>
                <c:pt idx="18">
                  <c:v>574.3852088540748</c:v>
                </c:pt>
                <c:pt idx="19">
                  <c:v>742.1100257282814</c:v>
                </c:pt>
                <c:pt idx="20">
                  <c:v>840.9602045159489</c:v>
                </c:pt>
                <c:pt idx="21">
                  <c:v>1252.208535164675</c:v>
                </c:pt>
                <c:pt idx="22">
                  <c:v>1183.138540921994</c:v>
                </c:pt>
                <c:pt idx="23">
                  <c:v>917.2282336422117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7034448"/>
        <c:axId val="-1537032128"/>
      </c:lineChart>
      <c:catAx>
        <c:axId val="-15370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032128"/>
        <c:crosses val="autoZero"/>
        <c:auto val="1"/>
        <c:lblAlgn val="ctr"/>
        <c:lblOffset val="100"/>
        <c:noMultiLvlLbl val="0"/>
      </c:catAx>
      <c:valAx>
        <c:axId val="-15370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0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Regression!$B$4:$B$31</c:f>
              <c:numCache>
                <c:formatCode>0.0</c:formatCode>
                <c:ptCount val="28"/>
                <c:pt idx="0">
                  <c:v>953.028000000001</c:v>
                </c:pt>
                <c:pt idx="1">
                  <c:v>741.8420000000001</c:v>
                </c:pt>
                <c:pt idx="2">
                  <c:v>906.9589999999985</c:v>
                </c:pt>
                <c:pt idx="3">
                  <c:v>2767.969500000002</c:v>
                </c:pt>
                <c:pt idx="4">
                  <c:v>1752.013500000003</c:v>
                </c:pt>
                <c:pt idx="5">
                  <c:v>356.6840000000008</c:v>
                </c:pt>
                <c:pt idx="6">
                  <c:v>410.745500000001</c:v>
                </c:pt>
                <c:pt idx="7">
                  <c:v>641.8035000000003</c:v>
                </c:pt>
                <c:pt idx="8">
                  <c:v>669.6105000000011</c:v>
                </c:pt>
                <c:pt idx="9">
                  <c:v>943.5749999999978</c:v>
                </c:pt>
                <c:pt idx="10">
                  <c:v>1110.325000000001</c:v>
                </c:pt>
                <c:pt idx="11">
                  <c:v>916.4580000000011</c:v>
                </c:pt>
                <c:pt idx="12">
                  <c:v>755.4695000000012</c:v>
                </c:pt>
                <c:pt idx="13">
                  <c:v>1053.112500000001</c:v>
                </c:pt>
                <c:pt idx="14">
                  <c:v>1452.921499999998</c:v>
                </c:pt>
                <c:pt idx="15">
                  <c:v>3671.927000000001</c:v>
                </c:pt>
                <c:pt idx="16">
                  <c:v>1225.129500000003</c:v>
                </c:pt>
                <c:pt idx="17">
                  <c:v>184.0000000000001</c:v>
                </c:pt>
                <c:pt idx="18">
                  <c:v>677.1545000000012</c:v>
                </c:pt>
                <c:pt idx="19">
                  <c:v>747.3045000000014</c:v>
                </c:pt>
                <c:pt idx="20">
                  <c:v>913.076999999999</c:v>
                </c:pt>
                <c:pt idx="21">
                  <c:v>1421.008999999999</c:v>
                </c:pt>
                <c:pt idx="22">
                  <c:v>1091.4075</c:v>
                </c:pt>
                <c:pt idx="23">
                  <c:v>782.184000000001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Regression!$C$4:$C$31</c:f>
              <c:numCache>
                <c:formatCode>0.0</c:formatCode>
                <c:ptCount val="28"/>
                <c:pt idx="0">
                  <c:v>1105.770693333334</c:v>
                </c:pt>
                <c:pt idx="1">
                  <c:v>1104.347553333334</c:v>
                </c:pt>
                <c:pt idx="2">
                  <c:v>1102.924413333334</c:v>
                </c:pt>
                <c:pt idx="3">
                  <c:v>1101.501273333334</c:v>
                </c:pt>
                <c:pt idx="4">
                  <c:v>1100.078133333334</c:v>
                </c:pt>
                <c:pt idx="5">
                  <c:v>1098.654993333334</c:v>
                </c:pt>
                <c:pt idx="6">
                  <c:v>1097.231853333334</c:v>
                </c:pt>
                <c:pt idx="7">
                  <c:v>1095.808713333334</c:v>
                </c:pt>
                <c:pt idx="8">
                  <c:v>1094.385573333334</c:v>
                </c:pt>
                <c:pt idx="9">
                  <c:v>1092.962433333334</c:v>
                </c:pt>
                <c:pt idx="10">
                  <c:v>1091.539293333334</c:v>
                </c:pt>
                <c:pt idx="11">
                  <c:v>1090.116153333334</c:v>
                </c:pt>
                <c:pt idx="12">
                  <c:v>1088.693013333334</c:v>
                </c:pt>
                <c:pt idx="13">
                  <c:v>1087.269873333334</c:v>
                </c:pt>
                <c:pt idx="14">
                  <c:v>1085.846733333334</c:v>
                </c:pt>
                <c:pt idx="15">
                  <c:v>1084.423593333334</c:v>
                </c:pt>
                <c:pt idx="16">
                  <c:v>1083.000453333334</c:v>
                </c:pt>
                <c:pt idx="17">
                  <c:v>1081.577313333334</c:v>
                </c:pt>
                <c:pt idx="18">
                  <c:v>1080.154173333334</c:v>
                </c:pt>
                <c:pt idx="19">
                  <c:v>1078.731033333334</c:v>
                </c:pt>
                <c:pt idx="20">
                  <c:v>1077.307893333334</c:v>
                </c:pt>
                <c:pt idx="21">
                  <c:v>1075.884753333334</c:v>
                </c:pt>
                <c:pt idx="22">
                  <c:v>1074.461613333334</c:v>
                </c:pt>
                <c:pt idx="23">
                  <c:v>1073.038473333334</c:v>
                </c:pt>
                <c:pt idx="24">
                  <c:v>1071.615333333334</c:v>
                </c:pt>
                <c:pt idx="25">
                  <c:v>1070.192193333334</c:v>
                </c:pt>
                <c:pt idx="26">
                  <c:v>1068.769053333334</c:v>
                </c:pt>
                <c:pt idx="27">
                  <c:v>1067.345913333334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7022464"/>
        <c:axId val="-1537020144"/>
      </c:lineChart>
      <c:catAx>
        <c:axId val="-15370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020144"/>
        <c:crosses val="autoZero"/>
        <c:auto val="1"/>
        <c:lblAlgn val="ctr"/>
        <c:lblOffset val="100"/>
        <c:noMultiLvlLbl val="0"/>
      </c:catAx>
      <c:valAx>
        <c:axId val="-15370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0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6</xdr:row>
      <xdr:rowOff>44450</xdr:rowOff>
    </xdr:from>
    <xdr:to>
      <xdr:col>12</xdr:col>
      <xdr:colOff>406400</xdr:colOff>
      <xdr:row>19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482600</xdr:colOff>
      <xdr:row>19</xdr:row>
      <xdr:rowOff>50800</xdr:rowOff>
    </xdr:from>
    <xdr:to>
      <xdr:col>23</xdr:col>
      <xdr:colOff>241300</xdr:colOff>
      <xdr:row>40</xdr:row>
      <xdr:rowOff>12700</xdr:rowOff>
    </xdr:to>
    <xdr:graphicFrame macro="">
      <xdr:nvGraphicFramePr>
        <xdr:cNvPr id="2" name="Kaavi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12</xdr:row>
      <xdr:rowOff>25400</xdr:rowOff>
    </xdr:from>
    <xdr:to>
      <xdr:col>14</xdr:col>
      <xdr:colOff>355600</xdr:colOff>
      <xdr:row>27</xdr:row>
      <xdr:rowOff>38100</xdr:rowOff>
    </xdr:to>
    <xdr:graphicFrame macro="">
      <xdr:nvGraphicFramePr>
        <xdr:cNvPr id="2" name="Kaavi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10</xdr:row>
      <xdr:rowOff>177800</xdr:rowOff>
    </xdr:from>
    <xdr:to>
      <xdr:col>15</xdr:col>
      <xdr:colOff>177800</xdr:colOff>
      <xdr:row>25</xdr:row>
      <xdr:rowOff>88900</xdr:rowOff>
    </xdr:to>
    <xdr:graphicFrame macro="">
      <xdr:nvGraphicFramePr>
        <xdr:cNvPr id="2" name="Kaavi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11</xdr:row>
      <xdr:rowOff>0</xdr:rowOff>
    </xdr:from>
    <xdr:to>
      <xdr:col>14</xdr:col>
      <xdr:colOff>304800</xdr:colOff>
      <xdr:row>26</xdr:row>
      <xdr:rowOff>63500</xdr:rowOff>
    </xdr:to>
    <xdr:graphicFrame macro="">
      <xdr:nvGraphicFramePr>
        <xdr:cNvPr id="2" name="Kaavi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114300</xdr:rowOff>
    </xdr:from>
    <xdr:to>
      <xdr:col>6</xdr:col>
      <xdr:colOff>0</xdr:colOff>
      <xdr:row>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173788</xdr:colOff>
      <xdr:row>10</xdr:row>
      <xdr:rowOff>159086</xdr:rowOff>
    </xdr:from>
    <xdr:to>
      <xdr:col>14</xdr:col>
      <xdr:colOff>668420</xdr:colOff>
      <xdr:row>24</xdr:row>
      <xdr:rowOff>94917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289181</xdr:colOff>
      <xdr:row>26</xdr:row>
      <xdr:rowOff>92549</xdr:rowOff>
    </xdr:from>
    <xdr:to>
      <xdr:col>10</xdr:col>
      <xdr:colOff>857032</xdr:colOff>
      <xdr:row>39</xdr:row>
      <xdr:rowOff>189625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10</xdr:row>
      <xdr:rowOff>76200</xdr:rowOff>
    </xdr:from>
    <xdr:to>
      <xdr:col>16</xdr:col>
      <xdr:colOff>546100</xdr:colOff>
      <xdr:row>25</xdr:row>
      <xdr:rowOff>152400</xdr:rowOff>
    </xdr:to>
    <xdr:graphicFrame macro="">
      <xdr:nvGraphicFramePr>
        <xdr:cNvPr id="2" name="Kaavi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9</xdr:row>
      <xdr:rowOff>107950</xdr:rowOff>
    </xdr:from>
    <xdr:to>
      <xdr:col>14</xdr:col>
      <xdr:colOff>127000</xdr:colOff>
      <xdr:row>23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yy.haaga-helia.fi/Users/Aki/AppData/Roaming/Microsoft/Excel/Documents%20and%20Settings/taaak/Desktop/sotku/Esimerkkej&#228;/Aikasar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ähkön hankint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workbookViewId="0">
      <selection activeCell="D4" sqref="D4:E27"/>
    </sheetView>
  </sheetViews>
  <sheetFormatPr baseColWidth="10" defaultRowHeight="16" x14ac:dyDescent="0.2"/>
  <sheetData>
    <row r="3" spans="2:5" x14ac:dyDescent="0.2">
      <c r="B3" s="10" t="s">
        <v>21</v>
      </c>
      <c r="C3" s="10" t="s">
        <v>20</v>
      </c>
      <c r="D3" s="31" t="s">
        <v>22</v>
      </c>
      <c r="E3" s="10" t="s">
        <v>23</v>
      </c>
    </row>
    <row r="4" spans="2:5" x14ac:dyDescent="0.2">
      <c r="B4" s="24">
        <v>17</v>
      </c>
      <c r="C4" s="28">
        <v>1</v>
      </c>
      <c r="D4" s="32">
        <v>1</v>
      </c>
      <c r="E4" s="105">
        <v>953.02800000000104</v>
      </c>
    </row>
    <row r="5" spans="2:5" x14ac:dyDescent="0.2">
      <c r="B5" s="24">
        <v>17</v>
      </c>
      <c r="C5" s="28">
        <v>2</v>
      </c>
      <c r="D5" s="32">
        <v>2</v>
      </c>
      <c r="E5" s="105">
        <v>741.8420000000001</v>
      </c>
    </row>
    <row r="6" spans="2:5" x14ac:dyDescent="0.2">
      <c r="B6" s="24">
        <v>17</v>
      </c>
      <c r="C6" s="28">
        <v>3</v>
      </c>
      <c r="D6" s="32">
        <v>3</v>
      </c>
      <c r="E6" s="105">
        <v>906.95899999999847</v>
      </c>
    </row>
    <row r="7" spans="2:5" x14ac:dyDescent="0.2">
      <c r="B7" s="24">
        <v>17</v>
      </c>
      <c r="C7" s="28">
        <v>4</v>
      </c>
      <c r="D7" s="32">
        <v>4</v>
      </c>
      <c r="E7" s="105">
        <v>2767.9695000000024</v>
      </c>
    </row>
    <row r="8" spans="2:5" x14ac:dyDescent="0.2">
      <c r="B8" s="24">
        <v>17</v>
      </c>
      <c r="C8" s="28">
        <v>5</v>
      </c>
      <c r="D8" s="32">
        <v>5</v>
      </c>
      <c r="E8" s="105">
        <v>1752.0135000000034</v>
      </c>
    </row>
    <row r="9" spans="2:5" x14ac:dyDescent="0.2">
      <c r="B9" s="24">
        <v>17</v>
      </c>
      <c r="C9" s="28">
        <v>6</v>
      </c>
      <c r="D9" s="32">
        <v>6</v>
      </c>
      <c r="E9" s="105">
        <v>356.68400000000082</v>
      </c>
    </row>
    <row r="10" spans="2:5" x14ac:dyDescent="0.2">
      <c r="B10" s="24">
        <v>17</v>
      </c>
      <c r="C10" s="28">
        <v>7</v>
      </c>
      <c r="D10" s="32">
        <v>7</v>
      </c>
      <c r="E10" s="105">
        <v>410.74550000000102</v>
      </c>
    </row>
    <row r="11" spans="2:5" x14ac:dyDescent="0.2">
      <c r="B11" s="24">
        <v>17</v>
      </c>
      <c r="C11" s="28">
        <v>8</v>
      </c>
      <c r="D11" s="32">
        <v>8</v>
      </c>
      <c r="E11" s="105">
        <v>641.80350000000033</v>
      </c>
    </row>
    <row r="12" spans="2:5" x14ac:dyDescent="0.2">
      <c r="B12" s="24">
        <v>17</v>
      </c>
      <c r="C12" s="28">
        <v>9</v>
      </c>
      <c r="D12" s="32">
        <v>9</v>
      </c>
      <c r="E12" s="105">
        <v>669.61050000000114</v>
      </c>
    </row>
    <row r="13" spans="2:5" x14ac:dyDescent="0.2">
      <c r="B13" s="24">
        <v>17</v>
      </c>
      <c r="C13" s="28">
        <v>10</v>
      </c>
      <c r="D13" s="32">
        <v>10</v>
      </c>
      <c r="E13" s="105">
        <v>943.57499999999789</v>
      </c>
    </row>
    <row r="14" spans="2:5" x14ac:dyDescent="0.2">
      <c r="B14" s="24">
        <v>17</v>
      </c>
      <c r="C14" s="28">
        <v>11</v>
      </c>
      <c r="D14" s="32">
        <v>11</v>
      </c>
      <c r="E14" s="105">
        <v>1110.3250000000014</v>
      </c>
    </row>
    <row r="15" spans="2:5" ht="17" thickBot="1" x14ac:dyDescent="0.25">
      <c r="B15" s="27">
        <v>17</v>
      </c>
      <c r="C15" s="29">
        <v>12</v>
      </c>
      <c r="D15" s="34">
        <v>12</v>
      </c>
      <c r="E15" s="106">
        <v>916.45800000000111</v>
      </c>
    </row>
    <row r="16" spans="2:5" ht="17" thickTop="1" x14ac:dyDescent="0.2">
      <c r="B16" s="26">
        <v>18</v>
      </c>
      <c r="C16" s="30">
        <v>1</v>
      </c>
      <c r="D16" s="33">
        <v>13</v>
      </c>
      <c r="E16" s="107">
        <v>755.46950000000118</v>
      </c>
    </row>
    <row r="17" spans="2:5" x14ac:dyDescent="0.2">
      <c r="B17" s="25">
        <v>18</v>
      </c>
      <c r="C17" s="28">
        <v>2</v>
      </c>
      <c r="D17" s="32">
        <v>14</v>
      </c>
      <c r="E17" s="105">
        <v>1053.1125000000006</v>
      </c>
    </row>
    <row r="18" spans="2:5" x14ac:dyDescent="0.2">
      <c r="B18" s="25">
        <v>18</v>
      </c>
      <c r="C18" s="28">
        <v>3</v>
      </c>
      <c r="D18" s="32">
        <v>15</v>
      </c>
      <c r="E18" s="105">
        <v>1452.9214999999976</v>
      </c>
    </row>
    <row r="19" spans="2:5" x14ac:dyDescent="0.2">
      <c r="B19" s="25">
        <v>18</v>
      </c>
      <c r="C19" s="28">
        <v>4</v>
      </c>
      <c r="D19" s="32">
        <v>16</v>
      </c>
      <c r="E19" s="105">
        <v>3671.9270000000015</v>
      </c>
    </row>
    <row r="20" spans="2:5" x14ac:dyDescent="0.2">
      <c r="B20" s="25">
        <v>18</v>
      </c>
      <c r="C20" s="28">
        <v>5</v>
      </c>
      <c r="D20" s="32">
        <v>17</v>
      </c>
      <c r="E20" s="105">
        <v>1225.1295000000032</v>
      </c>
    </row>
    <row r="21" spans="2:5" x14ac:dyDescent="0.2">
      <c r="B21" s="25">
        <v>18</v>
      </c>
      <c r="C21" s="28">
        <v>6</v>
      </c>
      <c r="D21" s="32">
        <v>18</v>
      </c>
      <c r="E21" s="105">
        <v>184.00000000000011</v>
      </c>
    </row>
    <row r="22" spans="2:5" x14ac:dyDescent="0.2">
      <c r="B22" s="25">
        <v>18</v>
      </c>
      <c r="C22" s="28">
        <v>7</v>
      </c>
      <c r="D22" s="32">
        <v>19</v>
      </c>
      <c r="E22" s="105">
        <v>677.15450000000124</v>
      </c>
    </row>
    <row r="23" spans="2:5" x14ac:dyDescent="0.2">
      <c r="B23" s="25">
        <v>18</v>
      </c>
      <c r="C23" s="28">
        <v>8</v>
      </c>
      <c r="D23" s="32">
        <v>20</v>
      </c>
      <c r="E23" s="105">
        <v>747.30450000000144</v>
      </c>
    </row>
    <row r="24" spans="2:5" x14ac:dyDescent="0.2">
      <c r="B24" s="25">
        <v>18</v>
      </c>
      <c r="C24" s="28">
        <v>9</v>
      </c>
      <c r="D24" s="32">
        <v>21</v>
      </c>
      <c r="E24" s="105">
        <v>913.07699999999897</v>
      </c>
    </row>
    <row r="25" spans="2:5" x14ac:dyDescent="0.2">
      <c r="B25" s="25">
        <v>18</v>
      </c>
      <c r="C25" s="28">
        <v>10</v>
      </c>
      <c r="D25" s="32">
        <v>22</v>
      </c>
      <c r="E25" s="105">
        <v>1421.0089999999993</v>
      </c>
    </row>
    <row r="26" spans="2:5" x14ac:dyDescent="0.2">
      <c r="B26" s="25">
        <v>18</v>
      </c>
      <c r="C26" s="28">
        <v>11</v>
      </c>
      <c r="D26" s="32">
        <v>23</v>
      </c>
      <c r="E26" s="105">
        <v>1091.4075000000005</v>
      </c>
    </row>
    <row r="27" spans="2:5" x14ac:dyDescent="0.2">
      <c r="B27" s="25">
        <v>18</v>
      </c>
      <c r="C27" s="28">
        <v>12</v>
      </c>
      <c r="D27" s="32">
        <v>24</v>
      </c>
      <c r="E27" s="105">
        <v>782.18400000000111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"/>
  <sheetViews>
    <sheetView zoomScale="119" zoomScaleNormal="119" zoomScalePageLayoutView="119" workbookViewId="0">
      <selection activeCell="F15" sqref="F15:G16"/>
    </sheetView>
  </sheetViews>
  <sheetFormatPr baseColWidth="10" defaultRowHeight="16" x14ac:dyDescent="0.2"/>
  <cols>
    <col min="1" max="1" width="13.33203125" customWidth="1"/>
    <col min="9" max="9" width="27.83203125" customWidth="1"/>
    <col min="10" max="10" width="14.5" customWidth="1"/>
  </cols>
  <sheetData>
    <row r="2" spans="1:11" x14ac:dyDescent="0.2">
      <c r="A2" s="35" t="s">
        <v>16</v>
      </c>
      <c r="B2" s="35" t="s">
        <v>14</v>
      </c>
      <c r="C2" s="35" t="s">
        <v>15</v>
      </c>
      <c r="D2" s="35" t="s">
        <v>12</v>
      </c>
      <c r="E2" s="36"/>
    </row>
    <row r="3" spans="1:11" x14ac:dyDescent="0.2">
      <c r="A3" s="37">
        <f>'Moving average'!T4</f>
        <v>119.42047222222239</v>
      </c>
      <c r="B3" s="37">
        <f>'Moving average'!T5</f>
        <v>722.98679166666682</v>
      </c>
      <c r="C3" s="37">
        <f>'Moving average'!T6</f>
        <v>962682.41769417201</v>
      </c>
      <c r="D3" s="104">
        <f>'Moving average'!T7</f>
        <v>1.1605662360972067E-2</v>
      </c>
      <c r="E3" s="38" t="s">
        <v>44</v>
      </c>
      <c r="H3" s="38" t="s">
        <v>24</v>
      </c>
      <c r="I3" s="59" t="s">
        <v>28</v>
      </c>
    </row>
    <row r="4" spans="1:11" x14ac:dyDescent="0.2">
      <c r="A4" s="37">
        <f>'Moving average'!T9</f>
        <v>122.4161530092593</v>
      </c>
      <c r="B4" s="37">
        <f>'Moving average'!T10</f>
        <v>703.49146990740758</v>
      </c>
      <c r="C4" s="37">
        <f>'Moving average'!T11</f>
        <v>991942.6872228774</v>
      </c>
      <c r="D4" s="104">
        <f>'Moving average'!T12</f>
        <v>9.141186096765952E-3</v>
      </c>
      <c r="E4" s="38" t="s">
        <v>45</v>
      </c>
      <c r="H4" s="38" t="s">
        <v>25</v>
      </c>
      <c r="I4" s="59" t="s">
        <v>32</v>
      </c>
    </row>
    <row r="5" spans="1:11" x14ac:dyDescent="0.2">
      <c r="A5" s="37">
        <f>'Moving average'!T14</f>
        <v>214.43800833333344</v>
      </c>
      <c r="B5" s="37">
        <f>'Moving average'!T15</f>
        <v>804.42078333333313</v>
      </c>
      <c r="C5" s="37">
        <f>'Moving average'!T16</f>
        <v>1130958.2408832738</v>
      </c>
      <c r="D5" s="104">
        <f>'Moving average'!T17</f>
        <v>1.074164588790987E-2</v>
      </c>
      <c r="E5" s="38" t="s">
        <v>46</v>
      </c>
      <c r="H5" s="38" t="s">
        <v>26</v>
      </c>
      <c r="I5" s="59" t="s">
        <v>29</v>
      </c>
    </row>
    <row r="6" spans="1:11" x14ac:dyDescent="0.2">
      <c r="A6" s="37">
        <f>'Exponential smoothing( 0.1 )'!$K$4</f>
        <v>16.702314789528401</v>
      </c>
      <c r="B6" s="37">
        <f>'Exponential smoothing( 0.1 )'!$K$5</f>
        <v>489.74731329061524</v>
      </c>
      <c r="C6" s="37">
        <f>'Exponential smoothing( 0.1 )'!$K6</f>
        <v>599265.63591809117</v>
      </c>
      <c r="D6" s="104">
        <f>'Exponential smoothing( 0.1 )'!$K7</f>
        <v>6.9483363119307376E-3</v>
      </c>
      <c r="E6" s="38" t="s">
        <v>37</v>
      </c>
      <c r="H6" s="38" t="s">
        <v>27</v>
      </c>
      <c r="I6" s="59" t="s">
        <v>30</v>
      </c>
    </row>
    <row r="7" spans="1:11" x14ac:dyDescent="0.2">
      <c r="A7" s="37">
        <f>'Exponential smoothing( 0.2 )'!$J3</f>
        <v>1.4162811308921495</v>
      </c>
      <c r="B7" s="37">
        <f>'Exponential smoothing( 0.2 )'!$J4</f>
        <v>515.69750072223576</v>
      </c>
      <c r="C7" s="37">
        <f>'Exponential smoothing( 0.2 )'!$J5</f>
        <v>641562.97258118319</v>
      </c>
      <c r="D7" s="104">
        <f>'Exponential smoothing( 0.2 )'!$J6</f>
        <v>7.7456712118939642E-3</v>
      </c>
      <c r="E7" s="38" t="s">
        <v>38</v>
      </c>
      <c r="H7" s="38" t="s">
        <v>17</v>
      </c>
      <c r="I7" s="59" t="s">
        <v>31</v>
      </c>
    </row>
    <row r="8" spans="1:11" x14ac:dyDescent="0.2">
      <c r="A8" s="37">
        <f>'Exponential smoothing( 0.5 ) '!$J4</f>
        <v>-6.7101432405163735</v>
      </c>
      <c r="B8" s="37">
        <f>'Exponential smoothing( 0.5 ) '!$J5</f>
        <v>535.65474135718136</v>
      </c>
      <c r="C8" s="37">
        <f>'Exponential smoothing( 0.5 ) '!$J6</f>
        <v>727308.5946505355</v>
      </c>
      <c r="D8" s="104">
        <f>'Exponential smoothing( 0.5 ) '!$J7</f>
        <v>8.5856341221402632E-3</v>
      </c>
      <c r="E8" s="38" t="s">
        <v>39</v>
      </c>
      <c r="H8" s="38" t="s">
        <v>33</v>
      </c>
      <c r="I8" s="59" t="s">
        <v>34</v>
      </c>
    </row>
    <row r="9" spans="1:11" x14ac:dyDescent="0.2">
      <c r="A9" s="37">
        <f>Regression!$J$4</f>
        <v>6.1580370432542012E-14</v>
      </c>
      <c r="B9" s="37">
        <f>Regression!$J$5</f>
        <v>482.9972211111114</v>
      </c>
      <c r="C9" s="37">
        <f>Regression!$J$6</f>
        <v>546984.63551176281</v>
      </c>
      <c r="D9" s="104">
        <f>Regression!$J$7</f>
        <v>6.4878644670490031E-3</v>
      </c>
      <c r="E9" s="38" t="s">
        <v>26</v>
      </c>
    </row>
    <row r="10" spans="1:11" x14ac:dyDescent="0.2">
      <c r="A10" s="37">
        <f>'Seasonality without trend'!$L$2</f>
        <v>1.4210854715202004E-14</v>
      </c>
      <c r="B10" s="37">
        <f>'Seasonality without trend'!$L$3</f>
        <v>140.66365167779534</v>
      </c>
      <c r="C10" s="37">
        <f>'Seasonality without trend'!$L$4</f>
        <v>27874.742767151711</v>
      </c>
      <c r="D10" s="104">
        <f>'Seasonality without trend'!$L$5</f>
        <v>1.5707190386611062E-3</v>
      </c>
      <c r="E10" s="38" t="s">
        <v>17</v>
      </c>
    </row>
    <row r="11" spans="1:11" x14ac:dyDescent="0.2">
      <c r="A11" s="37">
        <f>'﻿Trend Projected Adjusted'!L2</f>
        <v>-0.67814135191817593</v>
      </c>
      <c r="B11" s="37">
        <f>'﻿Trend Projected Adjusted'!L3</f>
        <v>165.72760174743064</v>
      </c>
      <c r="C11" s="37">
        <f>'﻿Trend Projected Adjusted'!L4</f>
        <v>43079.272636173184</v>
      </c>
      <c r="D11" s="104">
        <f>'﻿Trend Projected Adjusted'!L5</f>
        <v>1.6984704343884771E-3</v>
      </c>
      <c r="E11" s="38" t="s">
        <v>27</v>
      </c>
      <c r="K11" s="8"/>
    </row>
    <row r="12" spans="1:11" x14ac:dyDescent="0.2">
      <c r="A12" s="37">
        <f>'﻿Weighted Moving Avg'!J2</f>
        <v>113.7430659722224</v>
      </c>
      <c r="B12" s="37">
        <f>'﻿Weighted Moving Avg'!J3</f>
        <v>680.15144791666626</v>
      </c>
      <c r="C12" s="37">
        <f>'﻿Weighted Moving Avg'!J4</f>
        <v>909141.78890047828</v>
      </c>
      <c r="D12" s="104">
        <f>'﻿Weighted Moving Avg'!J5</f>
        <v>1.0869131402191002E-2</v>
      </c>
      <c r="E12" s="38" t="s">
        <v>33</v>
      </c>
    </row>
    <row r="15" spans="1:11" x14ac:dyDescent="0.2">
      <c r="D15" s="15" t="str">
        <f>VLOOKUP(MIN(A3:A12),A3:E12:E3:E12,5,0)</f>
        <v>ES (0.5)</v>
      </c>
      <c r="E15" s="39" t="s">
        <v>16</v>
      </c>
    </row>
    <row r="16" spans="1:11" x14ac:dyDescent="0.2">
      <c r="D16" s="15" t="str">
        <f>VLOOKUP(MIN(B3:B11),B3:B11:E3:E11,4,0)</f>
        <v>SWT</v>
      </c>
      <c r="E16" s="39" t="s">
        <v>14</v>
      </c>
    </row>
    <row r="17" spans="4:15" x14ac:dyDescent="0.2">
      <c r="D17" s="15" t="str">
        <f>VLOOKUP(MIN(C3:C11),C3:C11:E3:E11,3,0)</f>
        <v>SWT</v>
      </c>
      <c r="E17" s="39" t="s">
        <v>15</v>
      </c>
    </row>
    <row r="18" spans="4:15" x14ac:dyDescent="0.2">
      <c r="D18" s="15" t="str">
        <f>VLOOKUP(MIN(D3:D11),D3:D11:E3:E11,2,0)</f>
        <v>SWT</v>
      </c>
      <c r="E18" s="39" t="s">
        <v>12</v>
      </c>
    </row>
    <row r="19" spans="4:15" x14ac:dyDescent="0.2">
      <c r="D19" s="40" t="str">
        <f>INDEX(D15:D18,MODE(MATCH(D15:D18,D15:D18,0)))</f>
        <v>SWT</v>
      </c>
      <c r="E19" s="41" t="s">
        <v>18</v>
      </c>
      <c r="O1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9"/>
  <sheetViews>
    <sheetView workbookViewId="0">
      <selection activeCell="B6" sqref="B6"/>
    </sheetView>
  </sheetViews>
  <sheetFormatPr baseColWidth="10" defaultColWidth="8.83203125" defaultRowHeight="13" x14ac:dyDescent="0.15"/>
  <cols>
    <col min="1" max="1" width="8.83203125" style="44"/>
    <col min="2" max="2" width="9.5" style="44" bestFit="1" customWidth="1"/>
    <col min="3" max="3" width="25" style="44" customWidth="1"/>
    <col min="4" max="4" width="23.33203125" style="44" customWidth="1"/>
    <col min="5" max="5" width="24.5" style="44" customWidth="1"/>
    <col min="6" max="6" width="8.83203125" style="44" customWidth="1"/>
    <col min="7" max="7" width="7.1640625" style="44" customWidth="1"/>
    <col min="8" max="8" width="10.5" style="44" customWidth="1"/>
    <col min="9" max="9" width="8.83203125" style="44" customWidth="1"/>
    <col min="10" max="11" width="6.1640625" style="44" customWidth="1"/>
    <col min="12" max="12" width="5.5" style="44" customWidth="1"/>
    <col min="13" max="13" width="6.6640625" style="44" customWidth="1"/>
    <col min="14" max="14" width="6" style="44" customWidth="1"/>
    <col min="15" max="15" width="5.83203125" style="44" customWidth="1"/>
    <col min="16" max="16" width="6.33203125" style="44" customWidth="1"/>
    <col min="17" max="17" width="8" style="44" customWidth="1"/>
    <col min="18" max="19" width="8.83203125" style="44"/>
    <col min="20" max="20" width="13.83203125" style="44" bestFit="1" customWidth="1"/>
    <col min="21" max="16384" width="8.83203125" style="44"/>
  </cols>
  <sheetData>
    <row r="1" spans="1:20" ht="19" x14ac:dyDescent="0.25">
      <c r="A1" s="60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20" ht="14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20" ht="16" x14ac:dyDescent="0.2">
      <c r="A3" s="42"/>
      <c r="B3" s="42"/>
      <c r="C3" s="42"/>
      <c r="D3" s="42"/>
      <c r="F3" s="42"/>
      <c r="G3" s="42"/>
      <c r="H3" s="42"/>
      <c r="I3" s="42"/>
      <c r="J3" s="42"/>
      <c r="K3" s="42"/>
      <c r="L3" s="42"/>
      <c r="M3" s="42"/>
      <c r="S3" s="108" t="s">
        <v>52</v>
      </c>
      <c r="T3" s="108"/>
    </row>
    <row r="4" spans="1:20" ht="16" x14ac:dyDescent="0.2">
      <c r="A4" s="10" t="s">
        <v>40</v>
      </c>
      <c r="B4" s="10" t="s">
        <v>2</v>
      </c>
      <c r="C4" s="10" t="s">
        <v>41</v>
      </c>
      <c r="D4" s="10" t="s">
        <v>42</v>
      </c>
      <c r="E4" s="10" t="s">
        <v>43</v>
      </c>
      <c r="F4" s="103" t="s">
        <v>19</v>
      </c>
      <c r="G4" s="103" t="s">
        <v>14</v>
      </c>
      <c r="H4" s="103" t="s">
        <v>15</v>
      </c>
      <c r="I4" s="103" t="s">
        <v>12</v>
      </c>
      <c r="J4" s="64" t="s">
        <v>19</v>
      </c>
      <c r="K4" s="64" t="s">
        <v>14</v>
      </c>
      <c r="L4" s="64" t="s">
        <v>15</v>
      </c>
      <c r="M4" s="64" t="s">
        <v>12</v>
      </c>
      <c r="N4" s="65" t="s">
        <v>19</v>
      </c>
      <c r="O4" s="65" t="s">
        <v>14</v>
      </c>
      <c r="P4" s="65" t="s">
        <v>15</v>
      </c>
      <c r="Q4" s="65" t="s">
        <v>12</v>
      </c>
      <c r="S4" s="23" t="s">
        <v>19</v>
      </c>
      <c r="T4" s="18">
        <f>AVERAGE(F5:F28)</f>
        <v>119.42047222222239</v>
      </c>
    </row>
    <row r="5" spans="1:20" ht="16" x14ac:dyDescent="0.2">
      <c r="A5" s="16">
        <v>1</v>
      </c>
      <c r="B5" s="16">
        <f>DATA!$E4</f>
        <v>953.02800000000104</v>
      </c>
      <c r="C5" s="42"/>
      <c r="D5" s="42"/>
      <c r="E5" s="42"/>
      <c r="F5" s="66">
        <f>B5-C5</f>
        <v>953.02800000000104</v>
      </c>
      <c r="G5" s="66">
        <f>ABS(F5)</f>
        <v>953.02800000000104</v>
      </c>
      <c r="H5" s="66">
        <f>(F5)^2</f>
        <v>908262.36878400203</v>
      </c>
      <c r="I5" s="4">
        <f>((ABS(F5/B5)))*(1/100)</f>
        <v>0.01</v>
      </c>
      <c r="J5" s="16">
        <f>B5-D5</f>
        <v>953.02800000000104</v>
      </c>
      <c r="K5" s="16">
        <f>ABS(J5)</f>
        <v>953.02800000000104</v>
      </c>
      <c r="L5" s="16">
        <f>(J5)^2</f>
        <v>908262.36878400203</v>
      </c>
      <c r="M5" s="4">
        <f t="shared" ref="M5:M28" si="0">((ABS(J5/B5)))*(1/100)</f>
        <v>0.01</v>
      </c>
      <c r="N5" s="66">
        <f>B5-E5</f>
        <v>953.02800000000104</v>
      </c>
      <c r="O5" s="66">
        <f>ABS(N5)</f>
        <v>953.02800000000104</v>
      </c>
      <c r="P5" s="66">
        <f>(N5)^2</f>
        <v>908262.36878400203</v>
      </c>
      <c r="Q5" s="67">
        <f>((ABS(N5/B5)))*(1/100)</f>
        <v>0.01</v>
      </c>
      <c r="S5" s="23" t="s">
        <v>14</v>
      </c>
      <c r="T5" s="46">
        <f>AVERAGE(G5:G28)</f>
        <v>722.98679166666682</v>
      </c>
    </row>
    <row r="6" spans="1:20" ht="16" x14ac:dyDescent="0.2">
      <c r="A6" s="16">
        <v>2</v>
      </c>
      <c r="B6" s="16">
        <f>DATA!$E5</f>
        <v>741.8420000000001</v>
      </c>
      <c r="C6" s="16"/>
      <c r="D6" s="16"/>
      <c r="E6" s="16"/>
      <c r="F6" s="66">
        <f t="shared" ref="F6:F27" si="1">B6-C6</f>
        <v>741.8420000000001</v>
      </c>
      <c r="G6" s="66">
        <f t="shared" ref="G6:G27" si="2">ABS(F6)</f>
        <v>741.8420000000001</v>
      </c>
      <c r="H6" s="66">
        <f t="shared" ref="H6:H28" si="3">(F6)^2</f>
        <v>550329.55296400015</v>
      </c>
      <c r="I6" s="4">
        <f t="shared" ref="I6:I28" si="4">((ABS(F6/B6)))*(1/100)</f>
        <v>0.01</v>
      </c>
      <c r="J6" s="16">
        <f t="shared" ref="J6:J28" si="5">B6-D6</f>
        <v>741.8420000000001</v>
      </c>
      <c r="K6" s="16">
        <f t="shared" ref="K6" si="6">ABS(J6)</f>
        <v>741.8420000000001</v>
      </c>
      <c r="L6" s="16">
        <f t="shared" ref="L6:L7" si="7">(J6)^2</f>
        <v>550329.55296400015</v>
      </c>
      <c r="M6" s="4">
        <f t="shared" si="0"/>
        <v>0.01</v>
      </c>
      <c r="N6" s="66">
        <f t="shared" ref="N6:N28" si="8">B6-E6</f>
        <v>741.8420000000001</v>
      </c>
      <c r="O6" s="66">
        <f t="shared" ref="O6" si="9">ABS(N6)</f>
        <v>741.8420000000001</v>
      </c>
      <c r="P6" s="66">
        <f t="shared" ref="P6:P7" si="10">(N6)^2</f>
        <v>550329.55296400015</v>
      </c>
      <c r="Q6" s="67">
        <f t="shared" ref="Q6:Q28" si="11">((ABS(N6/B6)))*(1/100)</f>
        <v>0.01</v>
      </c>
      <c r="S6" s="23" t="s">
        <v>15</v>
      </c>
      <c r="T6" s="46">
        <f>AVERAGE(H5:H28)</f>
        <v>962682.41769417201</v>
      </c>
    </row>
    <row r="7" spans="1:20" ht="16" x14ac:dyDescent="0.2">
      <c r="A7" s="16">
        <v>3</v>
      </c>
      <c r="B7" s="16">
        <f>DATA!$E6</f>
        <v>906.95899999999847</v>
      </c>
      <c r="C7" s="16"/>
      <c r="D7" s="16"/>
      <c r="E7" s="16"/>
      <c r="F7" s="66">
        <f t="shared" si="1"/>
        <v>906.95899999999847</v>
      </c>
      <c r="G7" s="66">
        <f>ABS(F7)</f>
        <v>906.95899999999847</v>
      </c>
      <c r="H7" s="66">
        <f t="shared" si="3"/>
        <v>822574.62768099725</v>
      </c>
      <c r="I7" s="4">
        <f t="shared" si="4"/>
        <v>0.01</v>
      </c>
      <c r="J7" s="16">
        <f t="shared" si="5"/>
        <v>906.95899999999847</v>
      </c>
      <c r="K7" s="16">
        <f>ABS(J7)</f>
        <v>906.95899999999847</v>
      </c>
      <c r="L7" s="16">
        <f t="shared" si="7"/>
        <v>822574.62768099725</v>
      </c>
      <c r="M7" s="4">
        <f t="shared" si="0"/>
        <v>0.01</v>
      </c>
      <c r="N7" s="66">
        <f t="shared" si="8"/>
        <v>906.95899999999847</v>
      </c>
      <c r="O7" s="66">
        <f>ABS(N7)</f>
        <v>906.95899999999847</v>
      </c>
      <c r="P7" s="66">
        <f t="shared" si="10"/>
        <v>822574.62768099725</v>
      </c>
      <c r="Q7" s="67">
        <f t="shared" si="11"/>
        <v>0.01</v>
      </c>
      <c r="S7" s="23" t="s">
        <v>12</v>
      </c>
      <c r="T7" s="5">
        <f>AVERAGE(I5:I28)</f>
        <v>1.1605662360972067E-2</v>
      </c>
    </row>
    <row r="8" spans="1:20" ht="16" x14ac:dyDescent="0.2">
      <c r="A8" s="16">
        <v>4</v>
      </c>
      <c r="B8" s="16">
        <f>DATA!$E7</f>
        <v>2767.9695000000024</v>
      </c>
      <c r="C8" s="16">
        <f t="shared" ref="C8:C19" si="12">AVERAGE(B5:B7)</f>
        <v>867.27633333333324</v>
      </c>
      <c r="D8" s="16"/>
      <c r="E8" s="16"/>
      <c r="F8" s="66">
        <f t="shared" si="1"/>
        <v>1900.6931666666692</v>
      </c>
      <c r="G8" s="66">
        <f t="shared" si="2"/>
        <v>1900.6931666666692</v>
      </c>
      <c r="H8" s="66">
        <f>(F8)^2</f>
        <v>3612634.5138133708</v>
      </c>
      <c r="I8" s="4">
        <f t="shared" si="4"/>
        <v>6.8667417277056978E-3</v>
      </c>
      <c r="J8" s="16">
        <f t="shared" si="5"/>
        <v>2767.9695000000024</v>
      </c>
      <c r="K8" s="16">
        <f>ABS(J8)</f>
        <v>2767.9695000000024</v>
      </c>
      <c r="L8" s="16">
        <f>(J8)^2</f>
        <v>7661655.1529302634</v>
      </c>
      <c r="M8" s="4">
        <f t="shared" si="0"/>
        <v>0.01</v>
      </c>
      <c r="N8" s="66">
        <f t="shared" si="8"/>
        <v>2767.9695000000024</v>
      </c>
      <c r="O8" s="66">
        <f t="shared" ref="O8:O28" si="13">ABS(N8)</f>
        <v>2767.9695000000024</v>
      </c>
      <c r="P8" s="66">
        <f>(N8)^2</f>
        <v>7661655.1529302634</v>
      </c>
      <c r="Q8" s="67">
        <f t="shared" si="11"/>
        <v>0.01</v>
      </c>
      <c r="S8" s="109" t="s">
        <v>53</v>
      </c>
      <c r="T8" s="110"/>
    </row>
    <row r="9" spans="1:20" ht="16" x14ac:dyDescent="0.2">
      <c r="A9" s="16">
        <v>5</v>
      </c>
      <c r="B9" s="16">
        <f>DATA!$E8</f>
        <v>1752.0135000000034</v>
      </c>
      <c r="C9" s="16">
        <f t="shared" si="12"/>
        <v>1472.2568333333336</v>
      </c>
      <c r="D9" s="16">
        <f>AVERAGE(B5:B8)</f>
        <v>1342.4496250000007</v>
      </c>
      <c r="E9" s="16"/>
      <c r="F9" s="66">
        <f t="shared" si="1"/>
        <v>279.75666666666984</v>
      </c>
      <c r="G9" s="66">
        <f t="shared" si="2"/>
        <v>279.75666666666984</v>
      </c>
      <c r="H9" s="66">
        <f>(F9)^2</f>
        <v>78263.792544446216</v>
      </c>
      <c r="I9" s="4">
        <f t="shared" si="4"/>
        <v>1.5967723231965353E-3</v>
      </c>
      <c r="J9" s="16">
        <f t="shared" si="5"/>
        <v>409.56387500000278</v>
      </c>
      <c r="K9" s="16">
        <f t="shared" ref="K9:K28" si="14">ABS(J9)</f>
        <v>409.56387500000278</v>
      </c>
      <c r="L9" s="16">
        <f>(J9)^2</f>
        <v>167742.56770501789</v>
      </c>
      <c r="M9" s="4">
        <f t="shared" si="0"/>
        <v>2.3376753375473533E-3</v>
      </c>
      <c r="N9" s="66">
        <f t="shared" si="8"/>
        <v>1752.0135000000034</v>
      </c>
      <c r="O9" s="66">
        <f t="shared" si="13"/>
        <v>1752.0135000000034</v>
      </c>
      <c r="P9" s="66">
        <f>(N9)^2</f>
        <v>3069551.3041822622</v>
      </c>
      <c r="Q9" s="67">
        <f>((ABS(N9/B9)))*(1/100)</f>
        <v>0.01</v>
      </c>
      <c r="S9" s="23" t="s">
        <v>19</v>
      </c>
      <c r="T9" s="18">
        <f>AVERAGE(J5:J28)</f>
        <v>122.4161530092593</v>
      </c>
    </row>
    <row r="10" spans="1:20" ht="16" x14ac:dyDescent="0.2">
      <c r="A10" s="16">
        <v>6</v>
      </c>
      <c r="B10" s="16">
        <f>DATA!$E9</f>
        <v>356.68400000000082</v>
      </c>
      <c r="C10" s="16">
        <f t="shared" si="12"/>
        <v>1808.9806666666682</v>
      </c>
      <c r="D10" s="16">
        <f t="shared" ref="D10:D19" si="15">AVERAGE(C5:C9)</f>
        <v>1169.7665833333335</v>
      </c>
      <c r="E10" s="16">
        <f t="shared" ref="E10:E19" si="16">AVERAGE(B5:B9)</f>
        <v>1424.3624000000013</v>
      </c>
      <c r="F10" s="66">
        <f t="shared" si="1"/>
        <v>-1452.2966666666673</v>
      </c>
      <c r="G10" s="66">
        <f t="shared" si="2"/>
        <v>1452.2966666666673</v>
      </c>
      <c r="H10" s="66">
        <f t="shared" si="3"/>
        <v>2109165.608011113</v>
      </c>
      <c r="I10" s="4">
        <f t="shared" si="4"/>
        <v>4.0716619379245048E-2</v>
      </c>
      <c r="J10" s="16">
        <f t="shared" si="5"/>
        <v>-813.08258333333265</v>
      </c>
      <c r="K10" s="16">
        <f t="shared" si="14"/>
        <v>813.08258333333265</v>
      </c>
      <c r="L10" s="16">
        <f t="shared" ref="L10:L28" si="17">(J10)^2</f>
        <v>661103.28732000582</v>
      </c>
      <c r="M10" s="4">
        <f t="shared" si="0"/>
        <v>2.2795600120367913E-2</v>
      </c>
      <c r="N10" s="66">
        <f t="shared" si="8"/>
        <v>-1067.6784000000005</v>
      </c>
      <c r="O10" s="66">
        <f t="shared" si="13"/>
        <v>1067.6784000000005</v>
      </c>
      <c r="P10" s="66">
        <f t="shared" ref="P10:P28" si="18">(N10)^2</f>
        <v>1139937.1658265609</v>
      </c>
      <c r="Q10" s="67">
        <f t="shared" si="11"/>
        <v>2.9933453701315393E-2</v>
      </c>
      <c r="S10" s="23" t="s">
        <v>14</v>
      </c>
      <c r="T10" s="46">
        <f>AVERAGE(K5:K28)</f>
        <v>703.49146990740758</v>
      </c>
    </row>
    <row r="11" spans="1:20" ht="16" x14ac:dyDescent="0.2">
      <c r="A11" s="16">
        <v>7</v>
      </c>
      <c r="B11" s="16">
        <f>DATA!$E10</f>
        <v>410.74550000000102</v>
      </c>
      <c r="C11" s="16">
        <f t="shared" si="12"/>
        <v>1625.5556666666689</v>
      </c>
      <c r="D11" s="16">
        <f t="shared" si="15"/>
        <v>1382.8379444444452</v>
      </c>
      <c r="E11" s="16">
        <f t="shared" si="16"/>
        <v>1305.0936000000011</v>
      </c>
      <c r="F11" s="66">
        <f t="shared" si="1"/>
        <v>-1214.810166666668</v>
      </c>
      <c r="G11" s="66">
        <f t="shared" si="2"/>
        <v>1214.810166666668</v>
      </c>
      <c r="H11" s="66">
        <f t="shared" si="3"/>
        <v>1475763.7410366978</v>
      </c>
      <c r="I11" s="4">
        <f t="shared" si="4"/>
        <v>2.9575738910509429E-2</v>
      </c>
      <c r="J11" s="16">
        <f>B11-D11</f>
        <v>-972.09244444444414</v>
      </c>
      <c r="K11" s="16">
        <f t="shared" si="14"/>
        <v>972.09244444444414</v>
      </c>
      <c r="L11" s="16">
        <f t="shared" si="17"/>
        <v>944963.72054597468</v>
      </c>
      <c r="M11" s="4">
        <f>((ABS(J11/B11)))*(1/100)</f>
        <v>2.3666539120804533E-2</v>
      </c>
      <c r="N11" s="66">
        <f t="shared" si="8"/>
        <v>-894.34810000000004</v>
      </c>
      <c r="O11" s="66">
        <f t="shared" si="13"/>
        <v>894.34810000000004</v>
      </c>
      <c r="P11" s="66">
        <f t="shared" si="18"/>
        <v>799858.52397361014</v>
      </c>
      <c r="Q11" s="67">
        <f t="shared" si="11"/>
        <v>2.1773777192933285E-2</v>
      </c>
      <c r="S11" s="23" t="s">
        <v>15</v>
      </c>
      <c r="T11" s="46">
        <f>AVERAGE(L5:L28)</f>
        <v>991942.6872228774</v>
      </c>
    </row>
    <row r="12" spans="1:20" ht="16" x14ac:dyDescent="0.2">
      <c r="A12" s="16">
        <v>8</v>
      </c>
      <c r="B12" s="16">
        <f>DATA!$E11</f>
        <v>641.80350000000033</v>
      </c>
      <c r="C12" s="16">
        <f t="shared" si="12"/>
        <v>839.81433333333507</v>
      </c>
      <c r="D12" s="16">
        <f t="shared" si="15"/>
        <v>1443.517375000001</v>
      </c>
      <c r="E12" s="16">
        <f t="shared" si="16"/>
        <v>1238.8743000000013</v>
      </c>
      <c r="F12" s="66">
        <f t="shared" si="1"/>
        <v>-198.01083333333474</v>
      </c>
      <c r="G12" s="66">
        <f t="shared" si="2"/>
        <v>198.01083333333474</v>
      </c>
      <c r="H12" s="66">
        <f t="shared" si="3"/>
        <v>39208.29011736167</v>
      </c>
      <c r="I12" s="4">
        <f t="shared" si="4"/>
        <v>3.0852252026256424E-3</v>
      </c>
      <c r="J12" s="16">
        <f t="shared" si="5"/>
        <v>-801.71387500000071</v>
      </c>
      <c r="K12" s="16">
        <f t="shared" si="14"/>
        <v>801.71387500000071</v>
      </c>
      <c r="L12" s="16">
        <f t="shared" si="17"/>
        <v>642745.13736751676</v>
      </c>
      <c r="M12" s="4">
        <f t="shared" si="0"/>
        <v>1.249157841925138E-2</v>
      </c>
      <c r="N12" s="66">
        <f t="shared" si="8"/>
        <v>-597.07080000000099</v>
      </c>
      <c r="O12" s="66">
        <f t="shared" si="13"/>
        <v>597.07080000000099</v>
      </c>
      <c r="P12" s="66">
        <f t="shared" si="18"/>
        <v>356493.54021264118</v>
      </c>
      <c r="Q12" s="67">
        <f t="shared" si="11"/>
        <v>9.3030156426382946E-3</v>
      </c>
      <c r="S12" s="23" t="s">
        <v>12</v>
      </c>
      <c r="T12" s="5">
        <f>AVERAGE(M5:M28)</f>
        <v>9.141186096765952E-3</v>
      </c>
    </row>
    <row r="13" spans="1:20" ht="16" x14ac:dyDescent="0.2">
      <c r="A13" s="16">
        <v>9</v>
      </c>
      <c r="B13" s="16">
        <f>DATA!$E12</f>
        <v>669.61050000000114</v>
      </c>
      <c r="C13" s="16">
        <f t="shared" si="12"/>
        <v>469.744333333334</v>
      </c>
      <c r="D13" s="16">
        <f t="shared" si="15"/>
        <v>1322.7767666666678</v>
      </c>
      <c r="E13" s="16">
        <f t="shared" si="16"/>
        <v>1185.8432000000016</v>
      </c>
      <c r="F13" s="66">
        <f t="shared" si="1"/>
        <v>199.86616666666714</v>
      </c>
      <c r="G13" s="66">
        <f t="shared" si="2"/>
        <v>199.86616666666714</v>
      </c>
      <c r="H13" s="66">
        <f t="shared" si="3"/>
        <v>39946.484578027965</v>
      </c>
      <c r="I13" s="4">
        <f t="shared" si="4"/>
        <v>2.9848123150199531E-3</v>
      </c>
      <c r="J13" s="16">
        <f t="shared" si="5"/>
        <v>-653.16626666666662</v>
      </c>
      <c r="K13" s="16">
        <f t="shared" si="14"/>
        <v>653.16626666666662</v>
      </c>
      <c r="L13" s="16">
        <f t="shared" si="17"/>
        <v>426626.17191127106</v>
      </c>
      <c r="M13" s="4">
        <f t="shared" si="0"/>
        <v>9.7544209158408578E-3</v>
      </c>
      <c r="N13" s="66">
        <f t="shared" si="8"/>
        <v>-516.23270000000048</v>
      </c>
      <c r="O13" s="66">
        <f t="shared" si="13"/>
        <v>516.23270000000048</v>
      </c>
      <c r="P13" s="66">
        <f t="shared" si="18"/>
        <v>266496.20054929052</v>
      </c>
      <c r="Q13" s="67">
        <f t="shared" si="11"/>
        <v>7.7094475071702072E-3</v>
      </c>
      <c r="S13" s="111" t="s">
        <v>54</v>
      </c>
      <c r="T13" s="112"/>
    </row>
    <row r="14" spans="1:20" ht="16" x14ac:dyDescent="0.2">
      <c r="A14" s="16">
        <v>10</v>
      </c>
      <c r="B14" s="16">
        <f>DATA!$E13</f>
        <v>943.57499999999789</v>
      </c>
      <c r="C14" s="16">
        <f t="shared" si="12"/>
        <v>574.05316666666749</v>
      </c>
      <c r="D14" s="16">
        <f t="shared" si="15"/>
        <v>1243.270366666668</v>
      </c>
      <c r="E14" s="16">
        <f t="shared" si="16"/>
        <v>766.17140000000131</v>
      </c>
      <c r="F14" s="66">
        <f t="shared" si="1"/>
        <v>369.52183333333039</v>
      </c>
      <c r="G14" s="66">
        <f t="shared" si="2"/>
        <v>369.52183333333039</v>
      </c>
      <c r="H14" s="66">
        <f t="shared" si="3"/>
        <v>136546.38531002559</v>
      </c>
      <c r="I14" s="4">
        <f t="shared" si="4"/>
        <v>3.9161893154580317E-3</v>
      </c>
      <c r="J14" s="16">
        <f t="shared" si="5"/>
        <v>-299.69536666667011</v>
      </c>
      <c r="K14" s="16">
        <f t="shared" si="14"/>
        <v>299.69536666667011</v>
      </c>
      <c r="L14" s="16">
        <f t="shared" si="17"/>
        <v>89817.312801469845</v>
      </c>
      <c r="M14" s="4">
        <f t="shared" si="0"/>
        <v>3.1761690026407097E-3</v>
      </c>
      <c r="N14" s="66">
        <f t="shared" si="8"/>
        <v>177.40359999999657</v>
      </c>
      <c r="O14" s="66">
        <f t="shared" si="13"/>
        <v>177.40359999999657</v>
      </c>
      <c r="P14" s="66">
        <f t="shared" si="18"/>
        <v>31472.037292958783</v>
      </c>
      <c r="Q14" s="67">
        <f t="shared" si="11"/>
        <v>1.8801218769042946E-3</v>
      </c>
      <c r="S14" s="23" t="s">
        <v>19</v>
      </c>
      <c r="T14" s="18">
        <f>AVERAGE(N5:N28)</f>
        <v>214.43800833333344</v>
      </c>
    </row>
    <row r="15" spans="1:20" ht="16" x14ac:dyDescent="0.2">
      <c r="A15" s="16">
        <v>11</v>
      </c>
      <c r="B15" s="16">
        <f>DATA!$E14</f>
        <v>1110.3250000000014</v>
      </c>
      <c r="C15" s="16">
        <f t="shared" si="12"/>
        <v>751.6629999999999</v>
      </c>
      <c r="D15" s="16">
        <f t="shared" si="15"/>
        <v>1063.6296333333348</v>
      </c>
      <c r="E15" s="16">
        <f t="shared" si="16"/>
        <v>604.48370000000023</v>
      </c>
      <c r="F15" s="66">
        <f t="shared" si="1"/>
        <v>358.66200000000151</v>
      </c>
      <c r="G15" s="66">
        <f t="shared" si="2"/>
        <v>358.66200000000151</v>
      </c>
      <c r="H15" s="66">
        <f t="shared" si="3"/>
        <v>128638.43024400108</v>
      </c>
      <c r="I15" s="4">
        <f t="shared" si="4"/>
        <v>3.2302433972035312E-3</v>
      </c>
      <c r="J15" s="16">
        <f t="shared" si="5"/>
        <v>46.695366666666587</v>
      </c>
      <c r="K15" s="16">
        <f t="shared" si="14"/>
        <v>46.695366666666587</v>
      </c>
      <c r="L15" s="16">
        <f t="shared" si="17"/>
        <v>2180.4572681344371</v>
      </c>
      <c r="M15" s="4">
        <f t="shared" si="0"/>
        <v>4.2055584325910461E-4</v>
      </c>
      <c r="N15" s="66">
        <f t="shared" si="8"/>
        <v>505.84130000000118</v>
      </c>
      <c r="O15" s="66">
        <f t="shared" si="13"/>
        <v>505.84130000000118</v>
      </c>
      <c r="P15" s="66">
        <f t="shared" si="18"/>
        <v>255875.42078569121</v>
      </c>
      <c r="Q15" s="67">
        <f>((ABS(N15/B15)))*(1/100)</f>
        <v>4.5557949249093784E-3</v>
      </c>
      <c r="S15" s="23" t="s">
        <v>14</v>
      </c>
      <c r="T15" s="46">
        <f>AVERAGE(O5:O28)</f>
        <v>804.42078333333313</v>
      </c>
    </row>
    <row r="16" spans="1:20" ht="16" x14ac:dyDescent="0.2">
      <c r="A16" s="16">
        <v>12</v>
      </c>
      <c r="B16" s="16">
        <f>DATA!$E15</f>
        <v>916.45800000000111</v>
      </c>
      <c r="C16" s="16">
        <f t="shared" si="12"/>
        <v>907.8368333333334</v>
      </c>
      <c r="D16" s="16">
        <f t="shared" si="15"/>
        <v>852.16610000000105</v>
      </c>
      <c r="E16" s="16">
        <f t="shared" si="16"/>
        <v>755.21190000000047</v>
      </c>
      <c r="F16" s="66">
        <f t="shared" si="1"/>
        <v>8.6211666666677047</v>
      </c>
      <c r="G16" s="66">
        <f t="shared" si="2"/>
        <v>8.6211666666677047</v>
      </c>
      <c r="H16" s="66">
        <f t="shared" si="3"/>
        <v>74.324514694462337</v>
      </c>
      <c r="I16" s="4">
        <f t="shared" si="4"/>
        <v>9.4070504776734936E-5</v>
      </c>
      <c r="J16" s="16">
        <f t="shared" si="5"/>
        <v>64.291900000000055</v>
      </c>
      <c r="K16" s="16">
        <f t="shared" si="14"/>
        <v>64.291900000000055</v>
      </c>
      <c r="L16" s="16">
        <f t="shared" si="17"/>
        <v>4133.4484056100073</v>
      </c>
      <c r="M16" s="4">
        <f t="shared" si="0"/>
        <v>7.0152587461727632E-4</v>
      </c>
      <c r="N16" s="66">
        <f t="shared" si="8"/>
        <v>161.24610000000064</v>
      </c>
      <c r="O16" s="66">
        <f t="shared" si="13"/>
        <v>161.24610000000064</v>
      </c>
      <c r="P16" s="66">
        <f t="shared" si="18"/>
        <v>26000.304765210207</v>
      </c>
      <c r="Q16" s="67">
        <f t="shared" si="11"/>
        <v>1.7594488781810017E-3</v>
      </c>
      <c r="S16" s="23" t="s">
        <v>15</v>
      </c>
      <c r="T16" s="46">
        <f>AVERAGE(P5:P28)</f>
        <v>1130958.2408832738</v>
      </c>
    </row>
    <row r="17" spans="1:20" ht="16" x14ac:dyDescent="0.2">
      <c r="A17" s="16">
        <v>13</v>
      </c>
      <c r="B17" s="16">
        <f>DATA!$E16</f>
        <v>755.46950000000118</v>
      </c>
      <c r="C17" s="16">
        <f t="shared" si="12"/>
        <v>990.11933333333343</v>
      </c>
      <c r="D17" s="16">
        <f t="shared" si="15"/>
        <v>708.62233333333393</v>
      </c>
      <c r="E17" s="16">
        <f t="shared" si="16"/>
        <v>856.35440000000051</v>
      </c>
      <c r="F17" s="66">
        <f t="shared" si="1"/>
        <v>-234.64983333333225</v>
      </c>
      <c r="G17" s="66">
        <f t="shared" si="2"/>
        <v>234.64983333333225</v>
      </c>
      <c r="H17" s="66">
        <f t="shared" si="3"/>
        <v>55060.544283360607</v>
      </c>
      <c r="I17" s="4">
        <f t="shared" si="4"/>
        <v>3.1060133246058499E-3</v>
      </c>
      <c r="J17" s="16">
        <f t="shared" si="5"/>
        <v>46.847166666667249</v>
      </c>
      <c r="K17" s="16">
        <f t="shared" si="14"/>
        <v>46.847166666667249</v>
      </c>
      <c r="L17" s="16">
        <f t="shared" si="17"/>
        <v>2194.6570246944989</v>
      </c>
      <c r="M17" s="4">
        <f t="shared" si="0"/>
        <v>6.2010665773624453E-4</v>
      </c>
      <c r="N17" s="66">
        <f t="shared" si="8"/>
        <v>-100.88489999999933</v>
      </c>
      <c r="O17" s="66">
        <f t="shared" si="13"/>
        <v>100.88489999999933</v>
      </c>
      <c r="P17" s="66">
        <f t="shared" si="18"/>
        <v>10177.763048009865</v>
      </c>
      <c r="Q17" s="67">
        <f t="shared" si="11"/>
        <v>1.3353934209124152E-3</v>
      </c>
      <c r="S17" s="23" t="s">
        <v>12</v>
      </c>
      <c r="T17" s="68">
        <f>AVERAGE(Q5:Q28)</f>
        <v>1.074164588790987E-2</v>
      </c>
    </row>
    <row r="18" spans="1:20" ht="16" x14ac:dyDescent="0.2">
      <c r="A18" s="16">
        <v>14</v>
      </c>
      <c r="B18" s="16">
        <f>DATA!$E17</f>
        <v>1053.1125000000006</v>
      </c>
      <c r="C18" s="16">
        <f t="shared" si="12"/>
        <v>927.41750000000127</v>
      </c>
      <c r="D18" s="16">
        <f t="shared" si="15"/>
        <v>738.68333333333362</v>
      </c>
      <c r="E18" s="16">
        <f t="shared" si="16"/>
        <v>879.08760000000052</v>
      </c>
      <c r="F18" s="66">
        <f t="shared" si="1"/>
        <v>125.69499999999937</v>
      </c>
      <c r="G18" s="66">
        <f t="shared" si="2"/>
        <v>125.69499999999937</v>
      </c>
      <c r="H18" s="66">
        <f t="shared" si="3"/>
        <v>15799.233024999841</v>
      </c>
      <c r="I18" s="4">
        <f t="shared" si="4"/>
        <v>1.193557193557187E-3</v>
      </c>
      <c r="J18" s="16">
        <f t="shared" si="5"/>
        <v>314.42916666666702</v>
      </c>
      <c r="K18" s="16">
        <f t="shared" si="14"/>
        <v>314.42916666666702</v>
      </c>
      <c r="L18" s="16">
        <f t="shared" si="17"/>
        <v>98865.700850694659</v>
      </c>
      <c r="M18" s="4">
        <f t="shared" si="0"/>
        <v>2.9857129857129871E-3</v>
      </c>
      <c r="N18" s="66">
        <f t="shared" si="8"/>
        <v>174.02490000000012</v>
      </c>
      <c r="O18" s="66">
        <f t="shared" si="13"/>
        <v>174.02490000000012</v>
      </c>
      <c r="P18" s="66">
        <f t="shared" si="18"/>
        <v>30284.665820010039</v>
      </c>
      <c r="Q18" s="67">
        <f t="shared" si="11"/>
        <v>1.6524815724815725E-3</v>
      </c>
    </row>
    <row r="19" spans="1:20" ht="16" x14ac:dyDescent="0.2">
      <c r="A19" s="16">
        <v>15</v>
      </c>
      <c r="B19" s="16">
        <f>DATA!$E18</f>
        <v>1452.9214999999976</v>
      </c>
      <c r="C19" s="16">
        <f t="shared" si="12"/>
        <v>908.3466666666676</v>
      </c>
      <c r="D19" s="16">
        <f t="shared" si="15"/>
        <v>830.21796666666705</v>
      </c>
      <c r="E19" s="16">
        <f t="shared" si="16"/>
        <v>955.78800000000047</v>
      </c>
      <c r="F19" s="66">
        <f t="shared" si="1"/>
        <v>544.57483333333005</v>
      </c>
      <c r="G19" s="66">
        <f t="shared" si="2"/>
        <v>544.57483333333005</v>
      </c>
      <c r="H19" s="66">
        <f t="shared" si="3"/>
        <v>296561.74910002417</v>
      </c>
      <c r="I19" s="4">
        <f t="shared" si="4"/>
        <v>3.7481366566144898E-3</v>
      </c>
      <c r="J19" s="16">
        <f t="shared" si="5"/>
        <v>622.7035333333306</v>
      </c>
      <c r="K19" s="16">
        <f t="shared" si="14"/>
        <v>622.7035333333306</v>
      </c>
      <c r="L19" s="16">
        <f t="shared" si="17"/>
        <v>387759.69042581436</v>
      </c>
      <c r="M19" s="4">
        <f t="shared" si="0"/>
        <v>4.2858718336354143E-3</v>
      </c>
      <c r="N19" s="66">
        <f t="shared" si="8"/>
        <v>497.13349999999718</v>
      </c>
      <c r="O19" s="66">
        <f t="shared" si="13"/>
        <v>497.13349999999718</v>
      </c>
      <c r="P19" s="66">
        <f t="shared" si="18"/>
        <v>247141.7168222472</v>
      </c>
      <c r="Q19" s="67">
        <f t="shared" si="11"/>
        <v>3.4216129364180925E-3</v>
      </c>
    </row>
    <row r="20" spans="1:20" ht="16" x14ac:dyDescent="0.2">
      <c r="A20" s="16">
        <v>16</v>
      </c>
      <c r="B20" s="16">
        <f>DATA!$E19</f>
        <v>3671.9270000000015</v>
      </c>
      <c r="C20" s="16">
        <f t="shared" ref="C20:C27" si="19">AVERAGE(B17:B19)</f>
        <v>1087.1678333333332</v>
      </c>
      <c r="D20" s="16">
        <f t="shared" ref="D20:D28" si="20">AVERAGE(C15:C19)</f>
        <v>897.07666666666717</v>
      </c>
      <c r="E20" s="16">
        <f t="shared" ref="E20:E28" si="21">AVERAGE(B15:B19)</f>
        <v>1057.6573000000003</v>
      </c>
      <c r="F20" s="66">
        <f t="shared" si="1"/>
        <v>2584.7591666666685</v>
      </c>
      <c r="G20" s="66">
        <f t="shared" si="2"/>
        <v>2584.7591666666685</v>
      </c>
      <c r="H20" s="66">
        <f t="shared" si="3"/>
        <v>6680979.9496673709</v>
      </c>
      <c r="I20" s="4">
        <f t="shared" si="4"/>
        <v>7.0392444257924179E-3</v>
      </c>
      <c r="J20" s="16">
        <f t="shared" si="5"/>
        <v>2774.8503333333342</v>
      </c>
      <c r="K20" s="16">
        <f t="shared" si="14"/>
        <v>2774.8503333333342</v>
      </c>
      <c r="L20" s="16">
        <f t="shared" si="17"/>
        <v>7699794.3724001162</v>
      </c>
      <c r="M20" s="4">
        <f t="shared" si="0"/>
        <v>7.5569321866511318E-3</v>
      </c>
      <c r="N20" s="66">
        <f t="shared" si="8"/>
        <v>2614.2697000000012</v>
      </c>
      <c r="O20" s="66">
        <f t="shared" si="13"/>
        <v>2614.2697000000012</v>
      </c>
      <c r="P20" s="66">
        <f t="shared" si="18"/>
        <v>6834406.0643380964</v>
      </c>
      <c r="Q20" s="67">
        <f t="shared" si="11"/>
        <v>7.1196123997018471E-3</v>
      </c>
    </row>
    <row r="21" spans="1:20" ht="16" x14ac:dyDescent="0.2">
      <c r="A21" s="16">
        <v>17</v>
      </c>
      <c r="B21" s="16">
        <f>DATA!$E20</f>
        <v>1225.1295000000032</v>
      </c>
      <c r="C21" s="16">
        <f t="shared" si="19"/>
        <v>2059.3203333333331</v>
      </c>
      <c r="D21" s="16">
        <f t="shared" si="20"/>
        <v>964.17763333333392</v>
      </c>
      <c r="E21" s="16">
        <f t="shared" si="21"/>
        <v>1569.9777000000004</v>
      </c>
      <c r="F21" s="66">
        <f t="shared" si="1"/>
        <v>-834.19083333332992</v>
      </c>
      <c r="G21" s="66">
        <f t="shared" si="2"/>
        <v>834.19083333332992</v>
      </c>
      <c r="H21" s="66">
        <f t="shared" si="3"/>
        <v>695874.34641735547</v>
      </c>
      <c r="I21" s="4">
        <f t="shared" si="4"/>
        <v>6.8090012797286147E-3</v>
      </c>
      <c r="J21" s="16">
        <f t="shared" si="5"/>
        <v>260.95186666666928</v>
      </c>
      <c r="K21" s="16">
        <f t="shared" si="14"/>
        <v>260.95186666666928</v>
      </c>
      <c r="L21" s="16">
        <f t="shared" si="17"/>
        <v>68095.876716819141</v>
      </c>
      <c r="M21" s="4">
        <f t="shared" si="0"/>
        <v>2.1299941489178785E-3</v>
      </c>
      <c r="N21" s="66">
        <f t="shared" si="8"/>
        <v>-344.84819999999718</v>
      </c>
      <c r="O21" s="66">
        <f t="shared" si="13"/>
        <v>344.84819999999718</v>
      </c>
      <c r="P21" s="66">
        <f t="shared" si="18"/>
        <v>118920.28104323805</v>
      </c>
      <c r="Q21" s="67">
        <f t="shared" si="11"/>
        <v>2.8147897834473524E-3</v>
      </c>
    </row>
    <row r="22" spans="1:20" ht="16" x14ac:dyDescent="0.2">
      <c r="A22" s="16">
        <v>18</v>
      </c>
      <c r="B22" s="16">
        <f>DATA!$E21</f>
        <v>184.00000000000011</v>
      </c>
      <c r="C22" s="16">
        <f t="shared" si="19"/>
        <v>2116.6593333333344</v>
      </c>
      <c r="D22" s="16">
        <f t="shared" si="20"/>
        <v>1194.4743333333338</v>
      </c>
      <c r="E22" s="16">
        <f t="shared" si="21"/>
        <v>1631.7120000000007</v>
      </c>
      <c r="F22" s="66">
        <f t="shared" si="1"/>
        <v>-1932.6593333333344</v>
      </c>
      <c r="G22" s="66">
        <f t="shared" si="2"/>
        <v>1932.6593333333344</v>
      </c>
      <c r="H22" s="66">
        <f t="shared" si="3"/>
        <v>3735172.0987204486</v>
      </c>
      <c r="I22" s="4">
        <f t="shared" si="4"/>
        <v>0.10503583333333333</v>
      </c>
      <c r="J22" s="16">
        <f t="shared" si="5"/>
        <v>-1010.4743333333337</v>
      </c>
      <c r="K22" s="16">
        <f t="shared" si="14"/>
        <v>1010.4743333333337</v>
      </c>
      <c r="L22" s="16">
        <f t="shared" si="17"/>
        <v>1021058.3783254451</v>
      </c>
      <c r="M22" s="4">
        <f t="shared" si="0"/>
        <v>5.4917083333333318E-2</v>
      </c>
      <c r="N22" s="66">
        <f t="shared" si="8"/>
        <v>-1447.7120000000004</v>
      </c>
      <c r="O22" s="66">
        <f t="shared" si="13"/>
        <v>1447.7120000000004</v>
      </c>
      <c r="P22" s="66">
        <f t="shared" si="18"/>
        <v>2095870.0349440014</v>
      </c>
      <c r="Q22" s="67">
        <f t="shared" si="11"/>
        <v>7.8679999999999972E-2</v>
      </c>
    </row>
    <row r="23" spans="1:20" ht="16" x14ac:dyDescent="0.2">
      <c r="A23" s="16">
        <v>19</v>
      </c>
      <c r="B23" s="16">
        <f>DATA!$E22</f>
        <v>677.15450000000124</v>
      </c>
      <c r="C23" s="16">
        <f t="shared" si="19"/>
        <v>1693.6855000000014</v>
      </c>
      <c r="D23" s="16">
        <f t="shared" si="20"/>
        <v>1419.782333333334</v>
      </c>
      <c r="E23" s="16">
        <f t="shared" si="21"/>
        <v>1517.4181000000003</v>
      </c>
      <c r="F23" s="66">
        <f t="shared" si="1"/>
        <v>-1016.5310000000002</v>
      </c>
      <c r="G23" s="66">
        <f t="shared" si="2"/>
        <v>1016.5310000000002</v>
      </c>
      <c r="H23" s="66">
        <f t="shared" si="3"/>
        <v>1033335.2739610004</v>
      </c>
      <c r="I23" s="4">
        <f t="shared" si="4"/>
        <v>1.5011803067099139E-2</v>
      </c>
      <c r="J23" s="16">
        <f t="shared" si="5"/>
        <v>-742.62783333333277</v>
      </c>
      <c r="K23" s="16">
        <f t="shared" si="14"/>
        <v>742.62783333333277</v>
      </c>
      <c r="L23" s="16">
        <f t="shared" si="17"/>
        <v>551496.0988413603</v>
      </c>
      <c r="M23" s="4">
        <f>((ABS(J23/B23)))*(1/100)</f>
        <v>1.0966889141744336E-2</v>
      </c>
      <c r="N23" s="66">
        <f>B23-E23</f>
        <v>-840.26359999999909</v>
      </c>
      <c r="O23" s="66">
        <f t="shared" si="13"/>
        <v>840.26359999999909</v>
      </c>
      <c r="P23" s="66">
        <f t="shared" si="18"/>
        <v>706042.91748495842</v>
      </c>
      <c r="Q23" s="67">
        <f t="shared" si="11"/>
        <v>1.2408742761068523E-2</v>
      </c>
    </row>
    <row r="24" spans="1:20" ht="16" x14ac:dyDescent="0.2">
      <c r="A24" s="16">
        <v>20</v>
      </c>
      <c r="B24" s="16">
        <f>DATA!$E23</f>
        <v>747.30450000000144</v>
      </c>
      <c r="C24" s="16">
        <f t="shared" si="19"/>
        <v>695.42800000000136</v>
      </c>
      <c r="D24" s="16">
        <f t="shared" si="20"/>
        <v>1573.035933333334</v>
      </c>
      <c r="E24" s="16">
        <f t="shared" si="21"/>
        <v>1442.2265000000009</v>
      </c>
      <c r="F24" s="66">
        <f t="shared" si="1"/>
        <v>51.876500000000078</v>
      </c>
      <c r="G24" s="66">
        <f t="shared" si="2"/>
        <v>51.876500000000078</v>
      </c>
      <c r="H24" s="66">
        <f t="shared" si="3"/>
        <v>2691.1712522500079</v>
      </c>
      <c r="I24" s="4">
        <f t="shared" si="4"/>
        <v>6.9418155517596877E-4</v>
      </c>
      <c r="J24" s="16">
        <f t="shared" si="5"/>
        <v>-825.73143333333257</v>
      </c>
      <c r="K24" s="16">
        <f t="shared" si="14"/>
        <v>825.73143333333257</v>
      </c>
      <c r="L24" s="16">
        <f t="shared" si="17"/>
        <v>681832.39999471989</v>
      </c>
      <c r="M24" s="4">
        <f t="shared" si="0"/>
        <v>1.1049464218846949E-2</v>
      </c>
      <c r="N24" s="66">
        <f t="shared" si="8"/>
        <v>-694.92199999999946</v>
      </c>
      <c r="O24" s="66">
        <f>ABS(N24)</f>
        <v>694.92199999999946</v>
      </c>
      <c r="P24" s="66">
        <f t="shared" si="18"/>
        <v>482916.58608399925</v>
      </c>
      <c r="Q24" s="67">
        <f t="shared" si="11"/>
        <v>9.2990474431774214E-3</v>
      </c>
    </row>
    <row r="25" spans="1:20" ht="16" x14ac:dyDescent="0.2">
      <c r="A25" s="16">
        <v>21</v>
      </c>
      <c r="B25" s="16">
        <f>DATA!$E24</f>
        <v>913.07699999999897</v>
      </c>
      <c r="C25" s="16">
        <f t="shared" si="19"/>
        <v>536.15300000000093</v>
      </c>
      <c r="D25" s="16">
        <f t="shared" si="20"/>
        <v>1530.4522000000009</v>
      </c>
      <c r="E25" s="16">
        <f t="shared" si="21"/>
        <v>1301.1031000000014</v>
      </c>
      <c r="F25" s="66">
        <f t="shared" si="1"/>
        <v>376.92399999999805</v>
      </c>
      <c r="G25" s="66">
        <f t="shared" si="2"/>
        <v>376.92399999999805</v>
      </c>
      <c r="H25" s="66">
        <f t="shared" si="3"/>
        <v>142071.70177599852</v>
      </c>
      <c r="I25" s="4">
        <f t="shared" si="4"/>
        <v>4.1280636791858573E-3</v>
      </c>
      <c r="J25" s="16">
        <f t="shared" si="5"/>
        <v>-617.37520000000188</v>
      </c>
      <c r="K25" s="16">
        <f t="shared" si="14"/>
        <v>617.37520000000188</v>
      </c>
      <c r="L25" s="16">
        <f t="shared" si="17"/>
        <v>381152.13757504232</v>
      </c>
      <c r="M25" s="4">
        <f t="shared" si="0"/>
        <v>6.7614801380387699E-3</v>
      </c>
      <c r="N25" s="66">
        <f t="shared" si="8"/>
        <v>-388.02610000000243</v>
      </c>
      <c r="O25" s="66">
        <f>ABS(N25)</f>
        <v>388.02610000000243</v>
      </c>
      <c r="P25" s="66">
        <f>(N25)^2</f>
        <v>150564.25428121188</v>
      </c>
      <c r="Q25" s="67">
        <f>((ABS(N25/B25)))*(1/100)</f>
        <v>4.2496536436686374E-3</v>
      </c>
    </row>
    <row r="26" spans="1:20" ht="16" x14ac:dyDescent="0.2">
      <c r="A26" s="16">
        <v>22</v>
      </c>
      <c r="B26" s="16">
        <f>DATA!$E25</f>
        <v>1421.0089999999993</v>
      </c>
      <c r="C26" s="16">
        <f t="shared" si="19"/>
        <v>779.17866666666714</v>
      </c>
      <c r="D26" s="16">
        <f t="shared" si="20"/>
        <v>1420.2492333333344</v>
      </c>
      <c r="E26" s="16">
        <f t="shared" si="21"/>
        <v>749.33310000000097</v>
      </c>
      <c r="F26" s="66">
        <f t="shared" si="1"/>
        <v>641.83033333333219</v>
      </c>
      <c r="G26" s="66">
        <f t="shared" si="2"/>
        <v>641.83033333333219</v>
      </c>
      <c r="H26" s="66">
        <f t="shared" si="3"/>
        <v>411946.17678677634</v>
      </c>
      <c r="I26" s="4">
        <f t="shared" si="4"/>
        <v>4.5167225072700627E-3</v>
      </c>
      <c r="J26" s="16">
        <f t="shared" si="5"/>
        <v>0.75976666666497295</v>
      </c>
      <c r="K26" s="16">
        <f t="shared" si="14"/>
        <v>0.75976666666497295</v>
      </c>
      <c r="L26" s="16">
        <f t="shared" si="17"/>
        <v>0.57724538777520407</v>
      </c>
      <c r="M26" s="4">
        <f t="shared" si="0"/>
        <v>5.3466703354093707E-6</v>
      </c>
      <c r="N26" s="66">
        <f t="shared" si="8"/>
        <v>671.67589999999836</v>
      </c>
      <c r="O26" s="66">
        <f t="shared" si="13"/>
        <v>671.67589999999836</v>
      </c>
      <c r="P26" s="66">
        <f t="shared" si="18"/>
        <v>451148.51464080781</v>
      </c>
      <c r="Q26" s="67">
        <f t="shared" si="11"/>
        <v>4.7267533140184096E-3</v>
      </c>
    </row>
    <row r="27" spans="1:20" ht="16" x14ac:dyDescent="0.2">
      <c r="A27" s="16">
        <v>23</v>
      </c>
      <c r="B27" s="16">
        <f>DATA!$E26</f>
        <v>1091.4075000000005</v>
      </c>
      <c r="C27" s="16">
        <f t="shared" si="19"/>
        <v>1027.1301666666666</v>
      </c>
      <c r="D27" s="16">
        <f t="shared" si="20"/>
        <v>1164.2209000000009</v>
      </c>
      <c r="E27" s="16">
        <f t="shared" si="21"/>
        <v>788.50900000000024</v>
      </c>
      <c r="F27" s="66">
        <f t="shared" si="1"/>
        <v>64.2773333333339</v>
      </c>
      <c r="G27" s="66">
        <f t="shared" si="2"/>
        <v>64.2773333333339</v>
      </c>
      <c r="H27" s="66">
        <f t="shared" si="3"/>
        <v>4131.5755804445171</v>
      </c>
      <c r="I27" s="4">
        <f t="shared" si="4"/>
        <v>5.8893981700999733E-4</v>
      </c>
      <c r="J27" s="16">
        <f t="shared" si="5"/>
        <v>-72.813400000000456</v>
      </c>
      <c r="K27" s="16">
        <f t="shared" si="14"/>
        <v>72.813400000000456</v>
      </c>
      <c r="L27" s="16">
        <f t="shared" si="17"/>
        <v>5301.7912195600666</v>
      </c>
      <c r="M27" s="4">
        <f t="shared" si="0"/>
        <v>6.6715136188820793E-4</v>
      </c>
      <c r="N27" s="66">
        <f t="shared" si="8"/>
        <v>302.89850000000024</v>
      </c>
      <c r="O27" s="66">
        <f t="shared" si="13"/>
        <v>302.89850000000024</v>
      </c>
      <c r="P27" s="66">
        <f t="shared" si="18"/>
        <v>91747.501302250152</v>
      </c>
      <c r="Q27" s="67">
        <f t="shared" si="11"/>
        <v>2.7753016174068817E-3</v>
      </c>
    </row>
    <row r="28" spans="1:20" ht="16" x14ac:dyDescent="0.2">
      <c r="A28" s="16">
        <v>24</v>
      </c>
      <c r="B28" s="16">
        <f>DATA!$E27</f>
        <v>782.18400000000111</v>
      </c>
      <c r="C28" s="16">
        <f>AVERAGE(B25:B27)</f>
        <v>1141.8311666666661</v>
      </c>
      <c r="D28" s="16">
        <f t="shared" si="20"/>
        <v>946.31506666666735</v>
      </c>
      <c r="E28" s="16">
        <f t="shared" si="21"/>
        <v>969.99050000000022</v>
      </c>
      <c r="F28" s="66">
        <f>B28-C28</f>
        <v>-359.64716666666504</v>
      </c>
      <c r="G28" s="66">
        <f>ABS(F28)</f>
        <v>359.64716666666504</v>
      </c>
      <c r="H28" s="66">
        <f t="shared" si="3"/>
        <v>129346.08449135994</v>
      </c>
      <c r="I28" s="4">
        <f t="shared" si="4"/>
        <v>4.5979867482160786E-3</v>
      </c>
      <c r="J28" s="16">
        <f t="shared" si="5"/>
        <v>-164.13106666666624</v>
      </c>
      <c r="K28" s="16">
        <f t="shared" si="14"/>
        <v>164.13106666666624</v>
      </c>
      <c r="L28" s="16">
        <f t="shared" si="17"/>
        <v>26939.007045137638</v>
      </c>
      <c r="M28" s="4">
        <f t="shared" si="0"/>
        <v>2.0983690112130397E-3</v>
      </c>
      <c r="N28" s="66">
        <f t="shared" si="8"/>
        <v>-187.80649999999912</v>
      </c>
      <c r="O28" s="66">
        <f t="shared" si="13"/>
        <v>187.80649999999912</v>
      </c>
      <c r="P28" s="66">
        <f t="shared" si="18"/>
        <v>35271.281442249667</v>
      </c>
      <c r="Q28" s="67">
        <f t="shared" si="11"/>
        <v>2.4010526934838713E-3</v>
      </c>
    </row>
    <row r="29" spans="1:20" ht="16" x14ac:dyDescent="0.2">
      <c r="A29" s="82">
        <v>25</v>
      </c>
      <c r="B29" s="63"/>
      <c r="C29" s="63">
        <f>AVERAGE(B26:B28)</f>
        <v>1098.200166666667</v>
      </c>
      <c r="D29" s="63">
        <f>AVERAGE(B25:B28)</f>
        <v>1051.9193749999999</v>
      </c>
      <c r="E29" s="63">
        <f>AVERAGE(B24:B28)</f>
        <v>990.99640000000022</v>
      </c>
      <c r="L29" s="42"/>
      <c r="M29" s="42"/>
    </row>
  </sheetData>
  <mergeCells count="3">
    <mergeCell ref="S3:T3"/>
    <mergeCell ref="S8:T8"/>
    <mergeCell ref="S13:T13"/>
  </mergeCells>
  <pageMargins left="0.75" right="0.75" top="1" bottom="1" header="0.4921259845" footer="0.4921259845"/>
  <pageSetup paperSize="9" scale="68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3"/>
  <sheetViews>
    <sheetView workbookViewId="0">
      <selection activeCell="D31" sqref="D31"/>
    </sheetView>
  </sheetViews>
  <sheetFormatPr baseColWidth="10" defaultColWidth="8.83203125" defaultRowHeight="13" x14ac:dyDescent="0.15"/>
  <cols>
    <col min="1" max="1" width="8.83203125" style="44"/>
    <col min="2" max="2" width="9.5" style="44" bestFit="1" customWidth="1"/>
    <col min="3" max="3" width="10" style="44" customWidth="1"/>
    <col min="4" max="4" width="15.6640625" style="44" bestFit="1" customWidth="1"/>
    <col min="5" max="5" width="12.33203125" style="44" customWidth="1"/>
    <col min="6" max="6" width="13.1640625" style="44" customWidth="1"/>
    <col min="7" max="7" width="14" style="44" customWidth="1"/>
    <col min="8" max="10" width="8.83203125" style="44"/>
    <col min="11" max="11" width="10.33203125" style="44" bestFit="1" customWidth="1"/>
    <col min="12" max="16384" width="8.83203125" style="44"/>
  </cols>
  <sheetData>
    <row r="1" spans="1:13" ht="19" x14ac:dyDescent="0.25">
      <c r="A1" s="60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14" x14ac:dyDescent="0.2">
      <c r="A2" s="42"/>
      <c r="B2" s="42"/>
      <c r="C2" s="42"/>
      <c r="D2" s="42"/>
      <c r="E2" s="42"/>
      <c r="F2" s="61" t="s">
        <v>36</v>
      </c>
      <c r="G2" s="62">
        <v>0.1</v>
      </c>
      <c r="H2" s="42"/>
      <c r="I2" s="42"/>
      <c r="J2" s="42"/>
      <c r="K2" s="42"/>
      <c r="L2" s="42"/>
      <c r="M2" s="42"/>
    </row>
    <row r="3" spans="1:13" ht="14" x14ac:dyDescent="0.2">
      <c r="A3" s="42"/>
      <c r="B3" s="42"/>
      <c r="C3" s="42"/>
      <c r="D3" s="42"/>
      <c r="E3" s="42"/>
      <c r="F3" s="42"/>
      <c r="G3" s="42"/>
      <c r="I3" s="42"/>
      <c r="J3" s="42"/>
      <c r="K3" s="42"/>
      <c r="L3" s="42"/>
      <c r="M3" s="42"/>
    </row>
    <row r="4" spans="1:13" ht="16" x14ac:dyDescent="0.2">
      <c r="A4" s="10" t="s">
        <v>13</v>
      </c>
      <c r="B4" s="10" t="s">
        <v>2</v>
      </c>
      <c r="C4" s="10" t="s">
        <v>35</v>
      </c>
      <c r="D4" s="10" t="s">
        <v>19</v>
      </c>
      <c r="E4" s="10" t="s">
        <v>14</v>
      </c>
      <c r="F4" s="10" t="s">
        <v>15</v>
      </c>
      <c r="G4" s="10" t="s">
        <v>12</v>
      </c>
      <c r="I4" s="42"/>
      <c r="J4" s="23" t="s">
        <v>19</v>
      </c>
      <c r="K4" s="18">
        <f>AVERAGE(D5:D28)</f>
        <v>16.702314789528401</v>
      </c>
      <c r="L4" s="42"/>
    </row>
    <row r="5" spans="1:13" ht="16" x14ac:dyDescent="0.2">
      <c r="A5" s="93">
        <v>1</v>
      </c>
      <c r="B5" s="94">
        <f>DATA!$E4</f>
        <v>953.02800000000104</v>
      </c>
      <c r="C5" s="95">
        <f>AVERAGE(B5:B19)</f>
        <v>1028.8344666666671</v>
      </c>
      <c r="D5" s="16">
        <f>B5-C5</f>
        <v>-75.806466666666097</v>
      </c>
      <c r="E5" s="16">
        <f>ABS(D5)</f>
        <v>75.806466666666097</v>
      </c>
      <c r="F5" s="16">
        <f>(D5)^2</f>
        <v>5746.620388484358</v>
      </c>
      <c r="G5" s="4">
        <f>((ABS(D5/B5)))*(1/100)</f>
        <v>7.954274865656205E-4</v>
      </c>
      <c r="I5" s="42"/>
      <c r="J5" s="23" t="s">
        <v>14</v>
      </c>
      <c r="K5" s="46">
        <f>AVERAGE(E5:E28)</f>
        <v>489.74731329061524</v>
      </c>
      <c r="L5" s="42"/>
    </row>
    <row r="6" spans="1:13" ht="16" x14ac:dyDescent="0.2">
      <c r="A6" s="93">
        <v>2</v>
      </c>
      <c r="B6" s="94">
        <f>DATA!$E5</f>
        <v>741.8420000000001</v>
      </c>
      <c r="C6" s="95">
        <f t="shared" ref="C6:C19" si="0">$G$2*B5+(1-$G$2)*C5</f>
        <v>1021.2538200000006</v>
      </c>
      <c r="D6" s="16">
        <f t="shared" ref="D6:D28" si="1">B6-C6</f>
        <v>-279.41182000000049</v>
      </c>
      <c r="E6" s="16">
        <f t="shared" ref="E6:E28" si="2">ABS(D6)</f>
        <v>279.41182000000049</v>
      </c>
      <c r="F6" s="16">
        <f t="shared" ref="F6:F28" si="3">(D6)^2</f>
        <v>78070.965155712678</v>
      </c>
      <c r="G6" s="4">
        <f t="shared" ref="G6:G28" si="4">((ABS(D6/B6)))*(1/100)</f>
        <v>3.7664599739567245E-3</v>
      </c>
      <c r="I6" s="42"/>
      <c r="J6" s="23" t="s">
        <v>15</v>
      </c>
      <c r="K6" s="46">
        <f>AVERAGE(F5:F28)</f>
        <v>599265.63591809117</v>
      </c>
      <c r="L6" s="42"/>
    </row>
    <row r="7" spans="1:13" ht="16" x14ac:dyDescent="0.2">
      <c r="A7" s="93">
        <v>3</v>
      </c>
      <c r="B7" s="94">
        <f>DATA!$E6</f>
        <v>906.95899999999847</v>
      </c>
      <c r="C7" s="95">
        <f t="shared" si="0"/>
        <v>993.31263800000056</v>
      </c>
      <c r="D7" s="16">
        <f t="shared" si="1"/>
        <v>-86.353638000002093</v>
      </c>
      <c r="E7" s="16">
        <f>ABS(D7)</f>
        <v>86.353638000002093</v>
      </c>
      <c r="F7" s="16">
        <f t="shared" si="3"/>
        <v>7456.9507958354052</v>
      </c>
      <c r="G7" s="4">
        <f t="shared" si="4"/>
        <v>9.5212284127509886E-4</v>
      </c>
      <c r="I7" s="42"/>
      <c r="J7" s="23" t="s">
        <v>12</v>
      </c>
      <c r="K7" s="5">
        <f>AVERAGE(G5:G28)</f>
        <v>6.9483363119307376E-3</v>
      </c>
      <c r="L7" s="42"/>
    </row>
    <row r="8" spans="1:13" ht="16" x14ac:dyDescent="0.2">
      <c r="A8" s="93">
        <v>4</v>
      </c>
      <c r="B8" s="94">
        <f>DATA!$E7</f>
        <v>2767.9695000000024</v>
      </c>
      <c r="C8" s="95">
        <f t="shared" si="0"/>
        <v>984.6772742000004</v>
      </c>
      <c r="D8" s="16">
        <f t="shared" si="1"/>
        <v>1783.2922258000021</v>
      </c>
      <c r="E8" s="16">
        <f t="shared" si="2"/>
        <v>1783.2922258000021</v>
      </c>
      <c r="F8" s="16">
        <f>(D8)^2</f>
        <v>3180131.1625987259</v>
      </c>
      <c r="G8" s="4">
        <f t="shared" si="4"/>
        <v>6.4426007071248462E-3</v>
      </c>
      <c r="I8" s="42"/>
      <c r="J8" s="42"/>
      <c r="K8" s="42"/>
      <c r="L8" s="42"/>
    </row>
    <row r="9" spans="1:13" ht="16" x14ac:dyDescent="0.2">
      <c r="A9" s="93">
        <v>5</v>
      </c>
      <c r="B9" s="94">
        <f>DATA!$E8</f>
        <v>1752.0135000000034</v>
      </c>
      <c r="C9" s="95">
        <f t="shared" si="0"/>
        <v>1163.0064967800006</v>
      </c>
      <c r="D9" s="16">
        <f t="shared" si="1"/>
        <v>589.00700322000284</v>
      </c>
      <c r="E9" s="16">
        <f t="shared" si="2"/>
        <v>589.00700322000284</v>
      </c>
      <c r="F9" s="16">
        <f>(D9)^2</f>
        <v>346929.24984220846</v>
      </c>
      <c r="G9" s="4">
        <f t="shared" si="4"/>
        <v>3.3618862138904849E-3</v>
      </c>
      <c r="I9" s="42"/>
      <c r="J9" s="42"/>
      <c r="K9" s="42"/>
      <c r="L9" s="42"/>
    </row>
    <row r="10" spans="1:13" ht="16" x14ac:dyDescent="0.2">
      <c r="A10" s="93">
        <v>6</v>
      </c>
      <c r="B10" s="94">
        <f>DATA!$E9</f>
        <v>356.68400000000082</v>
      </c>
      <c r="C10" s="95">
        <f t="shared" si="0"/>
        <v>1221.9071971020007</v>
      </c>
      <c r="D10" s="16">
        <f t="shared" si="1"/>
        <v>-865.22319710199986</v>
      </c>
      <c r="E10" s="16">
        <f t="shared" si="2"/>
        <v>865.22319710199986</v>
      </c>
      <c r="F10" s="16">
        <f t="shared" si="3"/>
        <v>748611.18080340605</v>
      </c>
      <c r="G10" s="4">
        <f>((ABS(D10/B10)))*(1/100)</f>
        <v>2.4257415446221248E-2</v>
      </c>
      <c r="I10" s="42"/>
      <c r="J10" s="42"/>
      <c r="K10" s="42"/>
      <c r="L10" s="42"/>
    </row>
    <row r="11" spans="1:13" ht="16" x14ac:dyDescent="0.2">
      <c r="A11" s="93">
        <v>7</v>
      </c>
      <c r="B11" s="94">
        <f>DATA!$E10</f>
        <v>410.74550000000102</v>
      </c>
      <c r="C11" s="95">
        <f t="shared" si="0"/>
        <v>1135.3848773918007</v>
      </c>
      <c r="D11" s="16">
        <f t="shared" si="1"/>
        <v>-724.63937739179971</v>
      </c>
      <c r="E11" s="16">
        <f t="shared" si="2"/>
        <v>724.63937739179971</v>
      </c>
      <c r="F11" s="16">
        <f t="shared" si="3"/>
        <v>525102.22726677509</v>
      </c>
      <c r="G11" s="4">
        <f t="shared" si="4"/>
        <v>1.7642052740487673E-2</v>
      </c>
      <c r="H11" s="42"/>
      <c r="I11" s="42"/>
      <c r="J11" s="42"/>
      <c r="K11" s="42"/>
      <c r="L11" s="42"/>
    </row>
    <row r="12" spans="1:13" ht="16" x14ac:dyDescent="0.2">
      <c r="A12" s="93">
        <v>8</v>
      </c>
      <c r="B12" s="94">
        <f>DATA!$E11</f>
        <v>641.80350000000033</v>
      </c>
      <c r="C12" s="95">
        <f t="shared" si="0"/>
        <v>1062.9209396526207</v>
      </c>
      <c r="D12" s="16">
        <f t="shared" si="1"/>
        <v>-421.11743965262042</v>
      </c>
      <c r="E12" s="16">
        <f t="shared" si="2"/>
        <v>421.11743965262042</v>
      </c>
      <c r="F12" s="16">
        <f t="shared" si="3"/>
        <v>177339.89797957841</v>
      </c>
      <c r="G12" s="4">
        <f t="shared" si="4"/>
        <v>6.5614699772223155E-3</v>
      </c>
      <c r="H12" s="42"/>
      <c r="I12" s="42"/>
      <c r="J12" s="42"/>
      <c r="K12" s="42"/>
      <c r="L12" s="42"/>
    </row>
    <row r="13" spans="1:13" ht="16" x14ac:dyDescent="0.2">
      <c r="A13" s="93">
        <v>9</v>
      </c>
      <c r="B13" s="94">
        <f>DATA!$E12</f>
        <v>669.61050000000114</v>
      </c>
      <c r="C13" s="95">
        <f t="shared" si="0"/>
        <v>1020.8091956873586</v>
      </c>
      <c r="D13" s="16">
        <f t="shared" si="1"/>
        <v>-351.19869568735749</v>
      </c>
      <c r="E13" s="16">
        <f t="shared" si="2"/>
        <v>351.19869568735749</v>
      </c>
      <c r="F13" s="16">
        <f t="shared" si="3"/>
        <v>123340.52385250112</v>
      </c>
      <c r="G13" s="4">
        <f t="shared" si="4"/>
        <v>5.244820618663491E-3</v>
      </c>
      <c r="H13" s="42"/>
      <c r="I13" s="42"/>
      <c r="J13" s="42"/>
      <c r="K13" s="42"/>
      <c r="L13" s="42"/>
    </row>
    <row r="14" spans="1:13" ht="16" x14ac:dyDescent="0.2">
      <c r="A14" s="93">
        <v>10</v>
      </c>
      <c r="B14" s="94">
        <f>DATA!$E13</f>
        <v>943.57499999999789</v>
      </c>
      <c r="C14" s="95">
        <f t="shared" si="0"/>
        <v>985.68932611862294</v>
      </c>
      <c r="D14" s="16">
        <f t="shared" si="1"/>
        <v>-42.114326118625058</v>
      </c>
      <c r="E14" s="16">
        <f t="shared" si="2"/>
        <v>42.114326118625058</v>
      </c>
      <c r="F14" s="16">
        <f t="shared" si="3"/>
        <v>1773.6164644259047</v>
      </c>
      <c r="G14" s="4">
        <f t="shared" si="4"/>
        <v>4.4632727783827625E-4</v>
      </c>
      <c r="H14" s="42"/>
      <c r="I14" s="42"/>
      <c r="J14" s="42"/>
      <c r="K14" s="42"/>
      <c r="L14" s="42"/>
    </row>
    <row r="15" spans="1:13" ht="16" x14ac:dyDescent="0.2">
      <c r="A15" s="93">
        <v>11</v>
      </c>
      <c r="B15" s="94">
        <f>DATA!$E14</f>
        <v>1110.3250000000014</v>
      </c>
      <c r="C15" s="95">
        <f t="shared" si="0"/>
        <v>981.47789350676044</v>
      </c>
      <c r="D15" s="16">
        <f t="shared" si="1"/>
        <v>128.84710649324097</v>
      </c>
      <c r="E15" s="16">
        <f t="shared" si="2"/>
        <v>128.84710649324097</v>
      </c>
      <c r="F15" s="16">
        <f t="shared" si="3"/>
        <v>16601.57685168058</v>
      </c>
      <c r="G15" s="4">
        <f t="shared" si="4"/>
        <v>1.160444973257747E-3</v>
      </c>
      <c r="H15" s="42"/>
      <c r="I15" s="42"/>
      <c r="J15" s="42"/>
      <c r="K15" s="42"/>
      <c r="L15" s="42"/>
    </row>
    <row r="16" spans="1:13" ht="16" x14ac:dyDescent="0.2">
      <c r="A16" s="93">
        <v>12</v>
      </c>
      <c r="B16" s="94">
        <f>DATA!$E15</f>
        <v>916.45800000000111</v>
      </c>
      <c r="C16" s="95">
        <f t="shared" si="0"/>
        <v>994.36260415608456</v>
      </c>
      <c r="D16" s="16">
        <f t="shared" si="1"/>
        <v>-77.904604156083451</v>
      </c>
      <c r="E16" s="16">
        <f t="shared" si="2"/>
        <v>77.904604156083451</v>
      </c>
      <c r="F16" s="16">
        <f t="shared" si="3"/>
        <v>6069.1273487160552</v>
      </c>
      <c r="G16" s="4">
        <f t="shared" si="4"/>
        <v>8.5006191397841871E-4</v>
      </c>
      <c r="H16" s="42"/>
      <c r="I16" s="42"/>
      <c r="J16" s="42"/>
      <c r="K16" s="42"/>
      <c r="L16" s="42"/>
    </row>
    <row r="17" spans="1:13" ht="16" x14ac:dyDescent="0.2">
      <c r="A17" s="93">
        <v>13</v>
      </c>
      <c r="B17" s="94">
        <f>DATA!$E16</f>
        <v>755.46950000000118</v>
      </c>
      <c r="C17" s="95">
        <f t="shared" si="0"/>
        <v>986.57214374047624</v>
      </c>
      <c r="D17" s="16">
        <f t="shared" si="1"/>
        <v>-231.10264374047506</v>
      </c>
      <c r="E17" s="16">
        <f t="shared" si="2"/>
        <v>231.10264374047506</v>
      </c>
      <c r="F17" s="16">
        <f t="shared" si="3"/>
        <v>53408.431943836935</v>
      </c>
      <c r="G17" s="4">
        <f t="shared" si="4"/>
        <v>3.0590598791939939E-3</v>
      </c>
      <c r="H17" s="42"/>
      <c r="I17" s="42"/>
      <c r="J17" s="42"/>
      <c r="K17" s="42"/>
      <c r="L17" s="42"/>
    </row>
    <row r="18" spans="1:13" ht="16" x14ac:dyDescent="0.2">
      <c r="A18" s="93">
        <v>14</v>
      </c>
      <c r="B18" s="94">
        <f>DATA!$E17</f>
        <v>1053.1125000000006</v>
      </c>
      <c r="C18" s="95">
        <f t="shared" si="0"/>
        <v>963.46187936642878</v>
      </c>
      <c r="D18" s="16">
        <f t="shared" si="1"/>
        <v>89.650620633571862</v>
      </c>
      <c r="E18" s="16">
        <f t="shared" si="2"/>
        <v>89.650620633571862</v>
      </c>
      <c r="F18" s="16">
        <f t="shared" si="3"/>
        <v>8037.2337799846209</v>
      </c>
      <c r="G18" s="4">
        <f t="shared" si="4"/>
        <v>8.5129196200379163E-4</v>
      </c>
      <c r="H18" s="42"/>
      <c r="I18" s="42"/>
      <c r="J18" s="42"/>
      <c r="K18" s="42"/>
      <c r="L18" s="42"/>
    </row>
    <row r="19" spans="1:13" ht="16" x14ac:dyDescent="0.2">
      <c r="A19" s="93">
        <v>15</v>
      </c>
      <c r="B19" s="94">
        <f>DATA!$E18</f>
        <v>1452.9214999999976</v>
      </c>
      <c r="C19" s="95">
        <f t="shared" si="0"/>
        <v>972.42694142978598</v>
      </c>
      <c r="D19" s="16">
        <f t="shared" si="1"/>
        <v>480.49455857021167</v>
      </c>
      <c r="E19" s="16">
        <f t="shared" si="2"/>
        <v>480.49455857021167</v>
      </c>
      <c r="F19" s="16">
        <f t="shared" si="3"/>
        <v>230875.02081558257</v>
      </c>
      <c r="G19" s="4">
        <f t="shared" si="4"/>
        <v>3.3070923554384215E-3</v>
      </c>
      <c r="H19" s="42"/>
      <c r="I19" s="42"/>
      <c r="J19" s="42"/>
      <c r="K19" s="42"/>
      <c r="L19" s="42"/>
    </row>
    <row r="20" spans="1:13" ht="16" x14ac:dyDescent="0.2">
      <c r="A20" s="93">
        <v>16</v>
      </c>
      <c r="B20" s="94">
        <f>DATA!$E19</f>
        <v>3671.9270000000015</v>
      </c>
      <c r="C20" s="95">
        <f t="shared" ref="C20:C28" si="5">$G$2*B19+(1-$G$2)*C19</f>
        <v>1020.4763972868071</v>
      </c>
      <c r="D20" s="16">
        <f t="shared" si="1"/>
        <v>2651.4506027131943</v>
      </c>
      <c r="E20" s="16">
        <f t="shared" si="2"/>
        <v>2651.4506027131943</v>
      </c>
      <c r="F20" s="16">
        <f t="shared" si="3"/>
        <v>7030190.2986281607</v>
      </c>
      <c r="G20" s="4">
        <f t="shared" si="4"/>
        <v>7.2208695943933345E-3</v>
      </c>
      <c r="H20" s="42"/>
      <c r="I20" s="42"/>
      <c r="J20" s="42"/>
      <c r="K20" s="42"/>
      <c r="L20" s="42"/>
    </row>
    <row r="21" spans="1:13" ht="16" x14ac:dyDescent="0.2">
      <c r="A21" s="93">
        <v>17</v>
      </c>
      <c r="B21" s="94">
        <f>DATA!$E20</f>
        <v>1225.1295000000032</v>
      </c>
      <c r="C21" s="95">
        <f t="shared" si="5"/>
        <v>1285.6214575581266</v>
      </c>
      <c r="D21" s="16">
        <f t="shared" si="1"/>
        <v>-60.491957558123431</v>
      </c>
      <c r="E21" s="16">
        <f t="shared" si="2"/>
        <v>60.491957558123431</v>
      </c>
      <c r="F21" s="16">
        <f t="shared" si="3"/>
        <v>3659.2769292138064</v>
      </c>
      <c r="G21" s="4">
        <f t="shared" si="4"/>
        <v>4.9375970097955584E-4</v>
      </c>
      <c r="H21" s="42"/>
      <c r="I21" s="42"/>
      <c r="J21" s="42"/>
      <c r="K21" s="42"/>
      <c r="L21" s="42"/>
    </row>
    <row r="22" spans="1:13" ht="16" x14ac:dyDescent="0.2">
      <c r="A22" s="93">
        <v>18</v>
      </c>
      <c r="B22" s="94">
        <f>DATA!$E21</f>
        <v>184.00000000000011</v>
      </c>
      <c r="C22" s="95">
        <f t="shared" si="5"/>
        <v>1279.5722618023142</v>
      </c>
      <c r="D22" s="16">
        <f t="shared" si="1"/>
        <v>-1095.5722618023142</v>
      </c>
      <c r="E22" s="16">
        <f t="shared" si="2"/>
        <v>1095.5722618023142</v>
      </c>
      <c r="F22" s="16">
        <f t="shared" si="3"/>
        <v>1200278.5808306385</v>
      </c>
      <c r="G22" s="4">
        <f t="shared" si="4"/>
        <v>5.9541970750125739E-2</v>
      </c>
      <c r="H22" s="42"/>
      <c r="I22" s="42"/>
      <c r="J22" s="42"/>
      <c r="K22" s="42"/>
      <c r="L22" s="42"/>
    </row>
    <row r="23" spans="1:13" ht="16" x14ac:dyDescent="0.2">
      <c r="A23" s="93">
        <v>19</v>
      </c>
      <c r="B23" s="94">
        <f>DATA!$E22</f>
        <v>677.15450000000124</v>
      </c>
      <c r="C23" s="95">
        <f>$G$2*B22+(1-$G$2)*C22</f>
        <v>1170.0150356220829</v>
      </c>
      <c r="D23" s="16">
        <f t="shared" si="1"/>
        <v>-492.86053562208167</v>
      </c>
      <c r="E23" s="16">
        <f t="shared" si="2"/>
        <v>492.86053562208167</v>
      </c>
      <c r="F23" s="16">
        <f t="shared" si="3"/>
        <v>242911.50757368523</v>
      </c>
      <c r="G23" s="4">
        <f t="shared" si="4"/>
        <v>7.2784059711938822E-3</v>
      </c>
      <c r="H23" s="42"/>
      <c r="I23" s="42"/>
      <c r="J23" s="42"/>
      <c r="K23" s="42"/>
      <c r="L23" s="42"/>
    </row>
    <row r="24" spans="1:13" ht="16" x14ac:dyDescent="0.2">
      <c r="A24" s="93">
        <v>20</v>
      </c>
      <c r="B24" s="94">
        <f>DATA!$E23</f>
        <v>747.30450000000144</v>
      </c>
      <c r="C24" s="95">
        <f t="shared" si="5"/>
        <v>1120.7289820598749</v>
      </c>
      <c r="D24" s="16">
        <f t="shared" si="1"/>
        <v>-373.42448205987341</v>
      </c>
      <c r="E24" s="16">
        <f t="shared" si="2"/>
        <v>373.42448205987341</v>
      </c>
      <c r="F24" s="16">
        <f t="shared" si="3"/>
        <v>139445.84380168471</v>
      </c>
      <c r="G24" s="4">
        <f t="shared" si="4"/>
        <v>4.9969521401232384E-3</v>
      </c>
      <c r="H24" s="42"/>
      <c r="I24" s="42"/>
      <c r="J24" s="42"/>
      <c r="K24" s="42"/>
      <c r="L24" s="42"/>
    </row>
    <row r="25" spans="1:13" ht="16" x14ac:dyDescent="0.2">
      <c r="A25" s="93">
        <v>21</v>
      </c>
      <c r="B25" s="94">
        <f>DATA!$E24</f>
        <v>913.07699999999897</v>
      </c>
      <c r="C25" s="95">
        <f t="shared" si="5"/>
        <v>1083.3865338538876</v>
      </c>
      <c r="D25" s="16">
        <f t="shared" si="1"/>
        <v>-170.30953385388864</v>
      </c>
      <c r="E25" s="16">
        <f t="shared" si="2"/>
        <v>170.30953385388864</v>
      </c>
      <c r="F25" s="16">
        <f t="shared" si="3"/>
        <v>29005.337321528841</v>
      </c>
      <c r="G25" s="4">
        <f t="shared" si="4"/>
        <v>1.8652264141347207E-3</v>
      </c>
      <c r="H25" s="42"/>
      <c r="I25" s="42"/>
      <c r="J25" s="42"/>
      <c r="K25" s="42"/>
      <c r="L25" s="42"/>
    </row>
    <row r="26" spans="1:13" ht="16" x14ac:dyDescent="0.2">
      <c r="A26" s="93">
        <v>22</v>
      </c>
      <c r="B26" s="94">
        <f>DATA!$E25</f>
        <v>1421.0089999999993</v>
      </c>
      <c r="C26" s="95">
        <f t="shared" si="5"/>
        <v>1066.3555804684988</v>
      </c>
      <c r="D26" s="16">
        <f t="shared" si="1"/>
        <v>354.6534195315005</v>
      </c>
      <c r="E26" s="16">
        <f t="shared" si="2"/>
        <v>354.6534195315005</v>
      </c>
      <c r="F26" s="16">
        <f t="shared" si="3"/>
        <v>125779.0479853865</v>
      </c>
      <c r="G26" s="4">
        <f t="shared" si="4"/>
        <v>2.4957858784251238E-3</v>
      </c>
      <c r="H26" s="42"/>
      <c r="I26" s="42"/>
      <c r="J26" s="42"/>
      <c r="K26" s="42"/>
      <c r="L26" s="42"/>
    </row>
    <row r="27" spans="1:13" ht="16" x14ac:dyDescent="0.2">
      <c r="A27" s="93">
        <v>23</v>
      </c>
      <c r="B27" s="94">
        <f>DATA!$E26</f>
        <v>1091.4075000000005</v>
      </c>
      <c r="C27" s="95">
        <f t="shared" si="5"/>
        <v>1101.8209224216489</v>
      </c>
      <c r="D27" s="16">
        <f t="shared" si="1"/>
        <v>-10.41342242164842</v>
      </c>
      <c r="E27" s="16">
        <f t="shared" si="2"/>
        <v>10.41342242164842</v>
      </c>
      <c r="F27" s="16">
        <f t="shared" si="3"/>
        <v>108.43936653169004</v>
      </c>
      <c r="G27" s="4">
        <f t="shared" si="4"/>
        <v>9.5412780484360017E-5</v>
      </c>
      <c r="H27" s="42"/>
      <c r="I27" s="42"/>
      <c r="J27" s="42"/>
      <c r="K27" s="42"/>
      <c r="L27" s="42"/>
    </row>
    <row r="28" spans="1:13" ht="16" x14ac:dyDescent="0.2">
      <c r="A28" s="93">
        <v>24</v>
      </c>
      <c r="B28" s="94">
        <f>DATA!$E27</f>
        <v>782.18400000000111</v>
      </c>
      <c r="C28" s="95">
        <f t="shared" si="5"/>
        <v>1100.7795801794841</v>
      </c>
      <c r="D28" s="16">
        <f t="shared" si="1"/>
        <v>-318.59558017948302</v>
      </c>
      <c r="E28" s="16">
        <f t="shared" si="2"/>
        <v>318.59558017948302</v>
      </c>
      <c r="F28" s="16">
        <f t="shared" si="3"/>
        <v>101503.1437099014</v>
      </c>
      <c r="G28" s="4">
        <f t="shared" si="4"/>
        <v>4.0731538893595699E-3</v>
      </c>
      <c r="H28" s="42"/>
      <c r="I28" s="42"/>
      <c r="J28" s="42"/>
      <c r="K28" s="42"/>
      <c r="L28" s="42"/>
    </row>
    <row r="29" spans="1:13" ht="16" x14ac:dyDescent="0.2">
      <c r="A29" s="96">
        <v>25</v>
      </c>
      <c r="B29" s="97"/>
      <c r="C29" s="98">
        <f>$G$2*B19+(1-$G$2)*C19</f>
        <v>1020.4763972868071</v>
      </c>
      <c r="H29" s="42"/>
      <c r="I29" s="42"/>
      <c r="J29" s="42"/>
      <c r="K29" s="42"/>
      <c r="L29" s="42"/>
    </row>
    <row r="30" spans="1:13" ht="14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</row>
    <row r="31" spans="1:13" ht="14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</row>
    <row r="32" spans="1:13" ht="14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ht="14" x14ac:dyDescent="0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</row>
  </sheetData>
  <pageMargins left="0.75" right="0.75" top="1" bottom="1" header="0.4921259845" footer="0.4921259845"/>
  <pageSetup paperSize="9" scale="68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3"/>
  <sheetViews>
    <sheetView workbookViewId="0">
      <selection activeCell="A29" sqref="A29:C29"/>
    </sheetView>
  </sheetViews>
  <sheetFormatPr baseColWidth="10" defaultColWidth="8.83203125" defaultRowHeight="13" x14ac:dyDescent="0.15"/>
  <cols>
    <col min="1" max="1" width="8.83203125" style="44"/>
    <col min="2" max="2" width="9.5" style="44" bestFit="1" customWidth="1"/>
    <col min="3" max="3" width="10" style="44" customWidth="1"/>
    <col min="4" max="4" width="15.6640625" style="44" bestFit="1" customWidth="1"/>
    <col min="5" max="5" width="12.33203125" style="44" customWidth="1"/>
    <col min="6" max="6" width="13.1640625" style="44" customWidth="1"/>
    <col min="7" max="7" width="14" style="44" customWidth="1"/>
    <col min="8" max="9" width="8.83203125" style="44"/>
    <col min="10" max="10" width="10.33203125" style="44" bestFit="1" customWidth="1"/>
    <col min="11" max="16384" width="8.83203125" style="44"/>
  </cols>
  <sheetData>
    <row r="1" spans="1:13" ht="19" x14ac:dyDescent="0.25">
      <c r="A1" s="60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14" x14ac:dyDescent="0.2">
      <c r="A2" s="42"/>
      <c r="B2" s="42"/>
      <c r="C2" s="42"/>
      <c r="D2" s="42"/>
      <c r="E2" s="42"/>
      <c r="F2" s="61" t="s">
        <v>36</v>
      </c>
      <c r="G2" s="62">
        <v>0.2</v>
      </c>
      <c r="H2" s="42"/>
      <c r="I2" s="42"/>
      <c r="J2" s="42"/>
      <c r="K2" s="42"/>
      <c r="L2" s="42"/>
      <c r="M2" s="42"/>
    </row>
    <row r="3" spans="1:13" ht="16" x14ac:dyDescent="0.2">
      <c r="A3" s="42"/>
      <c r="B3" s="42"/>
      <c r="C3" s="42"/>
      <c r="D3" s="42"/>
      <c r="E3" s="42"/>
      <c r="F3" s="42"/>
      <c r="G3" s="42"/>
      <c r="H3" s="42"/>
      <c r="I3" s="23" t="s">
        <v>19</v>
      </c>
      <c r="J3" s="18">
        <f>AVERAGE(D5:D28)</f>
        <v>1.4162811308921495</v>
      </c>
      <c r="K3" s="42"/>
      <c r="L3" s="42"/>
      <c r="M3" s="42"/>
    </row>
    <row r="4" spans="1:13" ht="16" x14ac:dyDescent="0.2">
      <c r="A4" s="10" t="s">
        <v>13</v>
      </c>
      <c r="B4" s="10" t="s">
        <v>2</v>
      </c>
      <c r="C4" s="10" t="s">
        <v>35</v>
      </c>
      <c r="D4" s="10" t="s">
        <v>19</v>
      </c>
      <c r="E4" s="10" t="s">
        <v>14</v>
      </c>
      <c r="F4" s="10" t="s">
        <v>15</v>
      </c>
      <c r="G4" s="10" t="s">
        <v>12</v>
      </c>
      <c r="H4" s="42"/>
      <c r="I4" s="23" t="s">
        <v>14</v>
      </c>
      <c r="J4" s="46">
        <f>AVERAGE(E5:E28)</f>
        <v>515.69750072223576</v>
      </c>
      <c r="K4" s="42"/>
      <c r="L4" s="42"/>
    </row>
    <row r="5" spans="1:13" ht="16" x14ac:dyDescent="0.2">
      <c r="A5" s="93">
        <v>1</v>
      </c>
      <c r="B5" s="94">
        <f>DATA!$E4</f>
        <v>953.02800000000104</v>
      </c>
      <c r="C5" s="95">
        <f>AVERAGE(B5:B19)</f>
        <v>1028.8344666666671</v>
      </c>
      <c r="D5" s="16">
        <f>B5-C5</f>
        <v>-75.806466666666097</v>
      </c>
      <c r="E5" s="16">
        <f>ABS(D5)</f>
        <v>75.806466666666097</v>
      </c>
      <c r="F5" s="16">
        <f>(D5)^2</f>
        <v>5746.620388484358</v>
      </c>
      <c r="G5" s="4">
        <f>((ABS(D5/B5)))*(1/100)</f>
        <v>7.954274865656205E-4</v>
      </c>
      <c r="H5" s="42"/>
      <c r="I5" s="23" t="s">
        <v>15</v>
      </c>
      <c r="J5" s="46">
        <f>AVERAGE(F5:F28)</f>
        <v>641562.97258118319</v>
      </c>
      <c r="K5" s="42"/>
      <c r="L5" s="42"/>
    </row>
    <row r="6" spans="1:13" ht="16" x14ac:dyDescent="0.2">
      <c r="A6" s="93">
        <v>2</v>
      </c>
      <c r="B6" s="94">
        <f>DATA!$E5</f>
        <v>741.8420000000001</v>
      </c>
      <c r="C6" s="95">
        <f t="shared" ref="C6:C19" si="0">$G$2*B5+(1-$G$2)*C5</f>
        <v>1013.6731733333339</v>
      </c>
      <c r="D6" s="16">
        <f t="shared" ref="D6:D28" si="1">B6-C6</f>
        <v>-271.83117333333382</v>
      </c>
      <c r="E6" s="16">
        <f t="shared" ref="E6:E28" si="2">ABS(D6)</f>
        <v>271.83117333333382</v>
      </c>
      <c r="F6" s="16">
        <f t="shared" ref="F6:F28" si="3">(D6)^2</f>
        <v>73892.186795776972</v>
      </c>
      <c r="G6" s="4">
        <f t="shared" ref="G6:G28" si="4">((ABS(D6/B6)))*(1/100)</f>
        <v>3.6642731650854739E-3</v>
      </c>
      <c r="H6" s="42"/>
      <c r="I6" s="23" t="s">
        <v>12</v>
      </c>
      <c r="J6" s="5">
        <f>AVERAGE(G5:G28)</f>
        <v>7.7456712118939642E-3</v>
      </c>
      <c r="K6" s="42"/>
      <c r="L6" s="42"/>
    </row>
    <row r="7" spans="1:13" ht="16" x14ac:dyDescent="0.2">
      <c r="A7" s="93">
        <v>3</v>
      </c>
      <c r="B7" s="94">
        <f>DATA!$E6</f>
        <v>906.95899999999847</v>
      </c>
      <c r="C7" s="95">
        <f t="shared" si="0"/>
        <v>959.30693866666729</v>
      </c>
      <c r="D7" s="16">
        <f t="shared" si="1"/>
        <v>-52.347938666668824</v>
      </c>
      <c r="E7" s="16">
        <f>ABS(D7)</f>
        <v>52.347938666668824</v>
      </c>
      <c r="F7" s="16">
        <f t="shared" si="3"/>
        <v>2740.3066826493209</v>
      </c>
      <c r="G7" s="4">
        <f t="shared" si="4"/>
        <v>5.7718087219674663E-4</v>
      </c>
      <c r="H7" s="42"/>
      <c r="I7" s="42"/>
      <c r="J7" s="42"/>
      <c r="K7" s="42"/>
      <c r="L7" s="42"/>
    </row>
    <row r="8" spans="1:13" ht="16" x14ac:dyDescent="0.2">
      <c r="A8" s="93">
        <v>4</v>
      </c>
      <c r="B8" s="94">
        <f>DATA!$E7</f>
        <v>2767.9695000000024</v>
      </c>
      <c r="C8" s="95">
        <f t="shared" si="0"/>
        <v>948.83735093333348</v>
      </c>
      <c r="D8" s="16">
        <f t="shared" si="1"/>
        <v>1819.1321490666689</v>
      </c>
      <c r="E8" s="16">
        <f t="shared" si="2"/>
        <v>1819.1321490666689</v>
      </c>
      <c r="F8" s="16">
        <f>(D8)^2</f>
        <v>3309241.7757679173</v>
      </c>
      <c r="G8" s="4">
        <f t="shared" si="4"/>
        <v>6.5720816254177198E-3</v>
      </c>
      <c r="H8" s="42"/>
      <c r="I8" s="42"/>
      <c r="J8" s="42"/>
      <c r="K8" s="42"/>
      <c r="L8" s="42"/>
    </row>
    <row r="9" spans="1:13" ht="16" x14ac:dyDescent="0.2">
      <c r="A9" s="93">
        <v>5</v>
      </c>
      <c r="B9" s="94">
        <f>DATA!$E8</f>
        <v>1752.0135000000034</v>
      </c>
      <c r="C9" s="95">
        <f t="shared" si="0"/>
        <v>1312.6637807466673</v>
      </c>
      <c r="D9" s="16">
        <f t="shared" si="1"/>
        <v>439.34971925333616</v>
      </c>
      <c r="E9" s="16">
        <f t="shared" si="2"/>
        <v>439.34971925333616</v>
      </c>
      <c r="F9" s="16">
        <f>(D9)^2</f>
        <v>193028.1758079853</v>
      </c>
      <c r="G9" s="4">
        <f t="shared" si="4"/>
        <v>2.5076845541049503E-3</v>
      </c>
      <c r="H9" s="42"/>
      <c r="I9" s="42"/>
      <c r="J9" s="42"/>
      <c r="K9" s="42"/>
      <c r="L9" s="42"/>
    </row>
    <row r="10" spans="1:13" ht="16" x14ac:dyDescent="0.2">
      <c r="A10" s="93">
        <v>6</v>
      </c>
      <c r="B10" s="94">
        <f>DATA!$E9</f>
        <v>356.68400000000082</v>
      </c>
      <c r="C10" s="95">
        <f t="shared" si="0"/>
        <v>1400.5337245973346</v>
      </c>
      <c r="D10" s="16">
        <f t="shared" si="1"/>
        <v>-1043.8497245973338</v>
      </c>
      <c r="E10" s="16">
        <f t="shared" si="2"/>
        <v>1043.8497245973338</v>
      </c>
      <c r="F10" s="16">
        <f t="shared" si="3"/>
        <v>1089622.2475419296</v>
      </c>
      <c r="G10" s="4">
        <f>((ABS(D10/B10)))*(1/100)</f>
        <v>2.9265392464964263E-2</v>
      </c>
      <c r="H10" s="42"/>
      <c r="I10" s="42"/>
      <c r="J10" s="42"/>
      <c r="K10" s="42"/>
      <c r="L10" s="42"/>
    </row>
    <row r="11" spans="1:13" ht="16" x14ac:dyDescent="0.2">
      <c r="A11" s="93">
        <v>7</v>
      </c>
      <c r="B11" s="94">
        <f>DATA!$E10</f>
        <v>410.74550000000102</v>
      </c>
      <c r="C11" s="95">
        <f t="shared" si="0"/>
        <v>1191.7637796778681</v>
      </c>
      <c r="D11" s="16">
        <f t="shared" si="1"/>
        <v>-781.0182796778671</v>
      </c>
      <c r="E11" s="16">
        <f t="shared" si="2"/>
        <v>781.0182796778671</v>
      </c>
      <c r="F11" s="16">
        <f t="shared" si="3"/>
        <v>609989.55319097498</v>
      </c>
      <c r="G11" s="4">
        <f t="shared" si="4"/>
        <v>1.9014652130768691E-2</v>
      </c>
      <c r="H11" s="42"/>
      <c r="I11" s="42"/>
      <c r="J11" s="42"/>
      <c r="K11" s="42"/>
      <c r="L11" s="42"/>
    </row>
    <row r="12" spans="1:13" ht="16" x14ac:dyDescent="0.2">
      <c r="A12" s="93">
        <v>8</v>
      </c>
      <c r="B12" s="94">
        <f>DATA!$E11</f>
        <v>641.80350000000033</v>
      </c>
      <c r="C12" s="95">
        <f t="shared" si="0"/>
        <v>1035.5601237422948</v>
      </c>
      <c r="D12" s="16">
        <f t="shared" si="1"/>
        <v>-393.75662374229444</v>
      </c>
      <c r="E12" s="16">
        <f t="shared" si="2"/>
        <v>393.75662374229444</v>
      </c>
      <c r="F12" s="16">
        <f t="shared" si="3"/>
        <v>155044.27874093084</v>
      </c>
      <c r="G12" s="4">
        <f t="shared" si="4"/>
        <v>6.1351585608725133E-3</v>
      </c>
      <c r="H12" s="42"/>
      <c r="I12" s="42"/>
      <c r="J12" s="42"/>
      <c r="K12" s="42"/>
      <c r="L12" s="42"/>
    </row>
    <row r="13" spans="1:13" ht="16" x14ac:dyDescent="0.2">
      <c r="A13" s="93">
        <v>9</v>
      </c>
      <c r="B13" s="94">
        <f>DATA!$E12</f>
        <v>669.61050000000114</v>
      </c>
      <c r="C13" s="95">
        <f t="shared" si="0"/>
        <v>956.80879899383592</v>
      </c>
      <c r="D13" s="16">
        <f t="shared" si="1"/>
        <v>-287.19829899383478</v>
      </c>
      <c r="E13" s="16">
        <f t="shared" si="2"/>
        <v>287.19829899383478</v>
      </c>
      <c r="F13" s="16">
        <f t="shared" si="3"/>
        <v>82482.862944952125</v>
      </c>
      <c r="G13" s="4">
        <f t="shared" si="4"/>
        <v>4.2890351778210514E-3</v>
      </c>
      <c r="H13" s="42"/>
      <c r="I13" s="42"/>
      <c r="J13" s="42"/>
      <c r="K13" s="42"/>
      <c r="L13" s="42"/>
    </row>
    <row r="14" spans="1:13" ht="16" x14ac:dyDescent="0.2">
      <c r="A14" s="93">
        <v>10</v>
      </c>
      <c r="B14" s="94">
        <f>DATA!$E13</f>
        <v>943.57499999999789</v>
      </c>
      <c r="C14" s="95">
        <f t="shared" si="0"/>
        <v>899.36913919506901</v>
      </c>
      <c r="D14" s="16">
        <f t="shared" si="1"/>
        <v>44.205860804928875</v>
      </c>
      <c r="E14" s="16">
        <f t="shared" si="2"/>
        <v>44.205860804928875</v>
      </c>
      <c r="F14" s="16">
        <f t="shared" si="3"/>
        <v>1954.158129504747</v>
      </c>
      <c r="G14" s="4">
        <f t="shared" si="4"/>
        <v>4.6849334504336145E-4</v>
      </c>
      <c r="H14" s="42"/>
      <c r="I14" s="42"/>
      <c r="J14" s="42"/>
      <c r="K14" s="42"/>
      <c r="L14" s="42"/>
    </row>
    <row r="15" spans="1:13" ht="16" x14ac:dyDescent="0.2">
      <c r="A15" s="93">
        <v>11</v>
      </c>
      <c r="B15" s="94">
        <f>DATA!$E14</f>
        <v>1110.3250000000014</v>
      </c>
      <c r="C15" s="95">
        <f t="shared" si="0"/>
        <v>908.21031135605483</v>
      </c>
      <c r="D15" s="16">
        <f t="shared" si="1"/>
        <v>202.11468864394658</v>
      </c>
      <c r="E15" s="16">
        <f t="shared" si="2"/>
        <v>202.11468864394658</v>
      </c>
      <c r="F15" s="16">
        <f t="shared" si="3"/>
        <v>40850.347365639471</v>
      </c>
      <c r="G15" s="4">
        <f t="shared" si="4"/>
        <v>1.8203200742480474E-3</v>
      </c>
      <c r="H15" s="42"/>
      <c r="I15" s="42"/>
      <c r="J15" s="42"/>
      <c r="K15" s="42"/>
      <c r="L15" s="42"/>
    </row>
    <row r="16" spans="1:13" ht="16" x14ac:dyDescent="0.2">
      <c r="A16" s="93">
        <v>12</v>
      </c>
      <c r="B16" s="94">
        <f>DATA!$E15</f>
        <v>916.45800000000111</v>
      </c>
      <c r="C16" s="95">
        <f t="shared" si="0"/>
        <v>948.63324908484424</v>
      </c>
      <c r="D16" s="16">
        <f t="shared" si="1"/>
        <v>-32.175249084843131</v>
      </c>
      <c r="E16" s="16">
        <f t="shared" si="2"/>
        <v>32.175249084843131</v>
      </c>
      <c r="F16" s="16">
        <f t="shared" si="3"/>
        <v>1035.2466536716988</v>
      </c>
      <c r="G16" s="4">
        <f t="shared" si="4"/>
        <v>3.5108263646389793E-4</v>
      </c>
      <c r="H16" s="42"/>
      <c r="I16" s="42"/>
      <c r="J16" s="42"/>
      <c r="K16" s="42"/>
      <c r="L16" s="42"/>
    </row>
    <row r="17" spans="1:13" ht="16" x14ac:dyDescent="0.2">
      <c r="A17" s="93">
        <v>13</v>
      </c>
      <c r="B17" s="94">
        <f>DATA!$E16</f>
        <v>755.46950000000118</v>
      </c>
      <c r="C17" s="95">
        <f t="shared" si="0"/>
        <v>942.19819926787568</v>
      </c>
      <c r="D17" s="16">
        <f t="shared" si="1"/>
        <v>-186.7286992678745</v>
      </c>
      <c r="E17" s="16">
        <f t="shared" si="2"/>
        <v>186.7286992678745</v>
      </c>
      <c r="F17" s="16">
        <f t="shared" si="3"/>
        <v>34867.607130272314</v>
      </c>
      <c r="G17" s="4">
        <f t="shared" si="4"/>
        <v>2.471690773325385E-3</v>
      </c>
      <c r="H17" s="42"/>
      <c r="I17" s="42"/>
      <c r="J17" s="42"/>
      <c r="K17" s="42"/>
      <c r="L17" s="42"/>
    </row>
    <row r="18" spans="1:13" ht="16" x14ac:dyDescent="0.2">
      <c r="A18" s="93">
        <v>14</v>
      </c>
      <c r="B18" s="94">
        <f>DATA!$E17</f>
        <v>1053.1125000000006</v>
      </c>
      <c r="C18" s="95">
        <f t="shared" si="0"/>
        <v>904.85245941430094</v>
      </c>
      <c r="D18" s="16">
        <f t="shared" si="1"/>
        <v>148.2600405856997</v>
      </c>
      <c r="E18" s="16">
        <f t="shared" si="2"/>
        <v>148.2600405856997</v>
      </c>
      <c r="F18" s="16">
        <f t="shared" si="3"/>
        <v>21981.039634473324</v>
      </c>
      <c r="G18" s="4">
        <f t="shared" si="4"/>
        <v>1.4078271845192193E-3</v>
      </c>
      <c r="H18" s="42"/>
      <c r="I18" s="42"/>
      <c r="J18" s="42"/>
      <c r="K18" s="42"/>
      <c r="L18" s="42"/>
    </row>
    <row r="19" spans="1:13" ht="16" x14ac:dyDescent="0.2">
      <c r="A19" s="93">
        <v>15</v>
      </c>
      <c r="B19" s="94">
        <f>DATA!$E18</f>
        <v>1452.9214999999976</v>
      </c>
      <c r="C19" s="95">
        <f t="shared" si="0"/>
        <v>934.50446753144092</v>
      </c>
      <c r="D19" s="16">
        <f t="shared" si="1"/>
        <v>518.41703246855673</v>
      </c>
      <c r="E19" s="16">
        <f t="shared" si="2"/>
        <v>518.41703246855673</v>
      </c>
      <c r="F19" s="16">
        <f t="shared" si="3"/>
        <v>268756.2195535046</v>
      </c>
      <c r="G19" s="4">
        <f t="shared" si="4"/>
        <v>3.5681007712292617E-3</v>
      </c>
      <c r="H19" s="42"/>
      <c r="I19" s="42"/>
      <c r="J19" s="42"/>
      <c r="K19" s="42"/>
      <c r="L19" s="42"/>
    </row>
    <row r="20" spans="1:13" ht="16" x14ac:dyDescent="0.2">
      <c r="A20" s="93">
        <v>16</v>
      </c>
      <c r="B20" s="94">
        <f>DATA!$E19</f>
        <v>3671.9270000000015</v>
      </c>
      <c r="C20" s="95">
        <f t="shared" ref="C20:C28" si="5">$G$2*B19+(1-$G$2)*C19</f>
        <v>1038.1878740251523</v>
      </c>
      <c r="D20" s="16">
        <f t="shared" si="1"/>
        <v>2633.7391259748492</v>
      </c>
      <c r="E20" s="16">
        <f t="shared" si="2"/>
        <v>2633.7391259748492</v>
      </c>
      <c r="F20" s="16">
        <f t="shared" si="3"/>
        <v>6936581.7836907627</v>
      </c>
      <c r="G20" s="4">
        <f t="shared" si="4"/>
        <v>7.1726347663634065E-3</v>
      </c>
      <c r="H20" s="42"/>
      <c r="I20" s="42"/>
      <c r="J20" s="42"/>
      <c r="K20" s="42"/>
      <c r="L20" s="42"/>
    </row>
    <row r="21" spans="1:13" ht="16" x14ac:dyDescent="0.2">
      <c r="A21" s="93">
        <v>17</v>
      </c>
      <c r="B21" s="94">
        <f>DATA!$E20</f>
        <v>1225.1295000000032</v>
      </c>
      <c r="C21" s="95">
        <f t="shared" si="5"/>
        <v>1564.9356992201222</v>
      </c>
      <c r="D21" s="16">
        <f t="shared" si="1"/>
        <v>-339.80619922011897</v>
      </c>
      <c r="E21" s="16">
        <f t="shared" si="2"/>
        <v>339.80619922011897</v>
      </c>
      <c r="F21" s="16">
        <f t="shared" si="3"/>
        <v>115468.25302842318</v>
      </c>
      <c r="G21" s="4">
        <f t="shared" si="4"/>
        <v>2.7736349440619797E-3</v>
      </c>
      <c r="H21" s="42"/>
      <c r="I21" s="42"/>
      <c r="J21" s="42"/>
      <c r="K21" s="42"/>
      <c r="L21" s="42"/>
    </row>
    <row r="22" spans="1:13" ht="16" x14ac:dyDescent="0.2">
      <c r="A22" s="93">
        <v>18</v>
      </c>
      <c r="B22" s="94">
        <f>DATA!$E21</f>
        <v>184.00000000000011</v>
      </c>
      <c r="C22" s="95">
        <f t="shared" si="5"/>
        <v>1496.9744593760984</v>
      </c>
      <c r="D22" s="16">
        <f t="shared" si="1"/>
        <v>-1312.9744593760984</v>
      </c>
      <c r="E22" s="16">
        <f t="shared" si="2"/>
        <v>1312.9744593760984</v>
      </c>
      <c r="F22" s="16">
        <f t="shared" si="3"/>
        <v>1723901.9309739578</v>
      </c>
      <c r="G22" s="4">
        <f t="shared" si="4"/>
        <v>7.135730757478792E-2</v>
      </c>
      <c r="H22" s="42"/>
      <c r="I22" s="42"/>
      <c r="J22" s="42"/>
      <c r="K22" s="42"/>
      <c r="L22" s="42"/>
    </row>
    <row r="23" spans="1:13" ht="16" x14ac:dyDescent="0.2">
      <c r="A23" s="93">
        <v>19</v>
      </c>
      <c r="B23" s="94">
        <f>DATA!$E22</f>
        <v>677.15450000000124</v>
      </c>
      <c r="C23" s="95">
        <f>$G$2*B22+(1-$G$2)*C22</f>
        <v>1234.3795675008787</v>
      </c>
      <c r="D23" s="16">
        <f t="shared" si="1"/>
        <v>-557.22506750087746</v>
      </c>
      <c r="E23" s="16">
        <f t="shared" si="2"/>
        <v>557.22506750087746</v>
      </c>
      <c r="F23" s="16">
        <f t="shared" si="3"/>
        <v>310499.77585135744</v>
      </c>
      <c r="G23" s="4">
        <f t="shared" si="4"/>
        <v>8.228920689456784E-3</v>
      </c>
      <c r="H23" s="42"/>
      <c r="I23" s="42"/>
      <c r="J23" s="42"/>
      <c r="K23" s="42"/>
      <c r="L23" s="42"/>
    </row>
    <row r="24" spans="1:13" ht="16" x14ac:dyDescent="0.2">
      <c r="A24" s="93">
        <v>20</v>
      </c>
      <c r="B24" s="94">
        <f>DATA!$E23</f>
        <v>747.30450000000144</v>
      </c>
      <c r="C24" s="95">
        <f t="shared" si="5"/>
        <v>1122.9345540007032</v>
      </c>
      <c r="D24" s="16">
        <f t="shared" si="1"/>
        <v>-375.63005400070176</v>
      </c>
      <c r="E24" s="16">
        <f t="shared" si="2"/>
        <v>375.63005400070176</v>
      </c>
      <c r="F24" s="16">
        <f t="shared" si="3"/>
        <v>141097.93746857013</v>
      </c>
      <c r="G24" s="4">
        <f t="shared" si="4"/>
        <v>5.0264658382319525E-3</v>
      </c>
      <c r="H24" s="42"/>
      <c r="I24" s="42"/>
      <c r="J24" s="42"/>
      <c r="K24" s="42"/>
      <c r="L24" s="42"/>
    </row>
    <row r="25" spans="1:13" ht="16" x14ac:dyDescent="0.2">
      <c r="A25" s="93">
        <v>21</v>
      </c>
      <c r="B25" s="94">
        <f>DATA!$E24</f>
        <v>913.07699999999897</v>
      </c>
      <c r="C25" s="95">
        <f t="shared" si="5"/>
        <v>1047.808543200563</v>
      </c>
      <c r="D25" s="16">
        <f t="shared" si="1"/>
        <v>-134.73154320056403</v>
      </c>
      <c r="E25" s="16">
        <f t="shared" si="2"/>
        <v>134.73154320056403</v>
      </c>
      <c r="F25" s="16">
        <f t="shared" si="3"/>
        <v>18152.588733205452</v>
      </c>
      <c r="G25" s="4">
        <f t="shared" si="4"/>
        <v>1.4755770126787138E-3</v>
      </c>
      <c r="H25" s="42"/>
      <c r="I25" s="42"/>
      <c r="J25" s="42"/>
      <c r="K25" s="42"/>
      <c r="L25" s="42"/>
    </row>
    <row r="26" spans="1:13" ht="16" x14ac:dyDescent="0.2">
      <c r="A26" s="93">
        <v>22</v>
      </c>
      <c r="B26" s="94">
        <f>DATA!$E25</f>
        <v>1421.0089999999993</v>
      </c>
      <c r="C26" s="95">
        <f t="shared" si="5"/>
        <v>1020.8622345604502</v>
      </c>
      <c r="D26" s="16">
        <f t="shared" si="1"/>
        <v>400.14676543954909</v>
      </c>
      <c r="E26" s="16">
        <f t="shared" si="2"/>
        <v>400.14676543954909</v>
      </c>
      <c r="F26" s="16">
        <f t="shared" si="3"/>
        <v>160117.43389173353</v>
      </c>
      <c r="G26" s="4">
        <f t="shared" si="4"/>
        <v>2.8159340682539606E-3</v>
      </c>
      <c r="H26" s="42"/>
      <c r="I26" s="42"/>
      <c r="J26" s="42"/>
      <c r="K26" s="42"/>
      <c r="L26" s="42"/>
    </row>
    <row r="27" spans="1:13" ht="16" x14ac:dyDescent="0.2">
      <c r="A27" s="93">
        <v>23</v>
      </c>
      <c r="B27" s="94">
        <f>DATA!$E26</f>
        <v>1091.4075000000005</v>
      </c>
      <c r="C27" s="95">
        <f t="shared" si="5"/>
        <v>1100.8915876483602</v>
      </c>
      <c r="D27" s="16">
        <f t="shared" si="1"/>
        <v>-9.4840876483597185</v>
      </c>
      <c r="E27" s="16">
        <f t="shared" si="2"/>
        <v>9.4840876483597185</v>
      </c>
      <c r="F27" s="16">
        <f t="shared" si="3"/>
        <v>89.947918521769381</v>
      </c>
      <c r="G27" s="4">
        <f t="shared" si="4"/>
        <v>8.689776869189294E-5</v>
      </c>
      <c r="H27" s="42"/>
      <c r="I27" s="42"/>
      <c r="J27" s="42"/>
      <c r="K27" s="42"/>
      <c r="L27" s="42"/>
    </row>
    <row r="28" spans="1:13" ht="16" x14ac:dyDescent="0.2">
      <c r="A28" s="93">
        <v>24</v>
      </c>
      <c r="B28" s="94">
        <f>DATA!$E27</f>
        <v>782.18400000000111</v>
      </c>
      <c r="C28" s="95">
        <f t="shared" si="5"/>
        <v>1098.9947701186884</v>
      </c>
      <c r="D28" s="16">
        <f t="shared" si="1"/>
        <v>-316.81077011868729</v>
      </c>
      <c r="E28" s="16">
        <f t="shared" si="2"/>
        <v>316.81077011868729</v>
      </c>
      <c r="F28" s="16">
        <f t="shared" si="3"/>
        <v>100369.06406319572</v>
      </c>
      <c r="G28" s="4">
        <f t="shared" si="4"/>
        <v>4.0503356003023187E-3</v>
      </c>
      <c r="H28" s="42"/>
      <c r="I28" s="42"/>
      <c r="J28" s="42"/>
      <c r="K28" s="42"/>
      <c r="L28" s="42"/>
    </row>
    <row r="29" spans="1:13" ht="16" x14ac:dyDescent="0.2">
      <c r="A29" s="96">
        <v>25</v>
      </c>
      <c r="B29" s="97"/>
      <c r="C29" s="98">
        <f>$G$2*B19+(1-$G$2)*C19</f>
        <v>1038.1878740251523</v>
      </c>
      <c r="H29" s="42"/>
      <c r="I29" s="42"/>
      <c r="J29" s="42"/>
      <c r="K29" s="42"/>
      <c r="L29" s="42"/>
    </row>
    <row r="30" spans="1:13" ht="14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</row>
    <row r="31" spans="1:13" ht="14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</row>
    <row r="32" spans="1:13" ht="14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ht="14" x14ac:dyDescent="0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</row>
  </sheetData>
  <pageMargins left="0.75" right="0.75" top="1" bottom="1" header="0.4921259845" footer="0.4921259845"/>
  <pageSetup paperSize="9" scale="68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3"/>
  <sheetViews>
    <sheetView workbookViewId="0">
      <selection activeCell="B5" sqref="B5"/>
    </sheetView>
  </sheetViews>
  <sheetFormatPr baseColWidth="10" defaultColWidth="8.83203125" defaultRowHeight="13" x14ac:dyDescent="0.15"/>
  <cols>
    <col min="1" max="1" width="8.83203125" style="44"/>
    <col min="2" max="2" width="9.5" style="44" bestFit="1" customWidth="1"/>
    <col min="3" max="3" width="10" style="44" customWidth="1"/>
    <col min="4" max="4" width="15.6640625" style="44" bestFit="1" customWidth="1"/>
    <col min="5" max="5" width="12.33203125" style="44" customWidth="1"/>
    <col min="6" max="6" width="13.1640625" style="44" customWidth="1"/>
    <col min="7" max="7" width="14" style="44" customWidth="1"/>
    <col min="8" max="9" width="8.83203125" style="44"/>
    <col min="10" max="10" width="10.33203125" style="44" bestFit="1" customWidth="1"/>
    <col min="11" max="16384" width="8.83203125" style="44"/>
  </cols>
  <sheetData>
    <row r="1" spans="1:13" ht="19" x14ac:dyDescent="0.25">
      <c r="A1" s="60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14" x14ac:dyDescent="0.2">
      <c r="A2" s="42"/>
      <c r="B2" s="42"/>
      <c r="C2" s="42"/>
      <c r="D2" s="42"/>
      <c r="E2" s="42"/>
      <c r="F2" s="61" t="s">
        <v>36</v>
      </c>
      <c r="G2" s="62">
        <v>0.5</v>
      </c>
      <c r="H2" s="42"/>
      <c r="I2" s="42"/>
      <c r="J2" s="42"/>
      <c r="K2" s="42"/>
      <c r="L2" s="42"/>
      <c r="M2" s="42"/>
    </row>
    <row r="3" spans="1:13" ht="14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ht="16" x14ac:dyDescent="0.2">
      <c r="A4" s="10" t="s">
        <v>13</v>
      </c>
      <c r="B4" s="10" t="s">
        <v>2</v>
      </c>
      <c r="C4" s="10" t="s">
        <v>35</v>
      </c>
      <c r="D4" s="10" t="s">
        <v>19</v>
      </c>
      <c r="E4" s="10" t="s">
        <v>14</v>
      </c>
      <c r="F4" s="10" t="s">
        <v>15</v>
      </c>
      <c r="G4" s="10" t="s">
        <v>12</v>
      </c>
      <c r="H4" s="42"/>
      <c r="I4" s="23" t="s">
        <v>19</v>
      </c>
      <c r="J4" s="18">
        <f>AVERAGE(D5:D28)</f>
        <v>-6.7101432405163735</v>
      </c>
      <c r="K4" s="42"/>
      <c r="L4" s="42"/>
    </row>
    <row r="5" spans="1:13" ht="16" x14ac:dyDescent="0.2">
      <c r="A5" s="93">
        <v>1</v>
      </c>
      <c r="B5" s="94">
        <f>DATA!$E4</f>
        <v>953.02800000000104</v>
      </c>
      <c r="C5" s="95">
        <f>AVERAGE(B5:B19)</f>
        <v>1028.8344666666671</v>
      </c>
      <c r="D5" s="90">
        <f>B5-C5</f>
        <v>-75.806466666666097</v>
      </c>
      <c r="E5" s="90">
        <f>ABS(D5)</f>
        <v>75.806466666666097</v>
      </c>
      <c r="F5" s="90">
        <f>(D5)^2</f>
        <v>5746.620388484358</v>
      </c>
      <c r="G5" s="91">
        <f>((ABS(D5/B5)))*(1/100)</f>
        <v>7.954274865656205E-4</v>
      </c>
      <c r="H5" s="42"/>
      <c r="I5" s="23" t="s">
        <v>14</v>
      </c>
      <c r="J5" s="46">
        <f>AVERAGE(E5:E28)</f>
        <v>535.65474135718136</v>
      </c>
      <c r="K5" s="42"/>
      <c r="L5" s="42"/>
    </row>
    <row r="6" spans="1:13" ht="16" x14ac:dyDescent="0.2">
      <c r="A6" s="93">
        <v>2</v>
      </c>
      <c r="B6" s="94">
        <f>DATA!$E5</f>
        <v>741.8420000000001</v>
      </c>
      <c r="C6" s="95">
        <f t="shared" ref="C6:C19" si="0">$G$2*B5+(1-$G$2)*C5</f>
        <v>990.93123333333415</v>
      </c>
      <c r="D6" s="90">
        <f t="shared" ref="D6:D28" si="1">B6-C6</f>
        <v>-249.08923333333405</v>
      </c>
      <c r="E6" s="90">
        <f t="shared" ref="E6:E28" si="2">ABS(D6)</f>
        <v>249.08923333333405</v>
      </c>
      <c r="F6" s="90">
        <f t="shared" ref="F6:F28" si="3">(D6)^2</f>
        <v>62045.446162588138</v>
      </c>
      <c r="G6" s="91">
        <f t="shared" ref="G6:G28" si="4">((ABS(D6/B6)))*(1/100)</f>
        <v>3.3577127384717231E-3</v>
      </c>
      <c r="H6" s="42"/>
      <c r="I6" s="23" t="s">
        <v>15</v>
      </c>
      <c r="J6" s="46">
        <f>AVERAGE(F5:F28)</f>
        <v>727308.5946505355</v>
      </c>
      <c r="K6" s="42"/>
      <c r="L6" s="42"/>
    </row>
    <row r="7" spans="1:13" ht="16" x14ac:dyDescent="0.2">
      <c r="A7" s="93">
        <v>3</v>
      </c>
      <c r="B7" s="94">
        <f>DATA!$E6</f>
        <v>906.95899999999847</v>
      </c>
      <c r="C7" s="95">
        <f t="shared" si="0"/>
        <v>866.38661666666712</v>
      </c>
      <c r="D7" s="90">
        <f t="shared" si="1"/>
        <v>40.572383333331345</v>
      </c>
      <c r="E7" s="90">
        <f>ABS(D7)</f>
        <v>40.572383333331345</v>
      </c>
      <c r="F7" s="90">
        <f t="shared" si="3"/>
        <v>1646.1182893467831</v>
      </c>
      <c r="G7" s="91">
        <f t="shared" si="4"/>
        <v>4.4734528609707179E-4</v>
      </c>
      <c r="H7" s="42"/>
      <c r="I7" s="23" t="s">
        <v>12</v>
      </c>
      <c r="J7" s="5">
        <f>AVERAGE(G5:G28)</f>
        <v>8.5856341221402632E-3</v>
      </c>
      <c r="K7" s="42"/>
      <c r="L7" s="42"/>
    </row>
    <row r="8" spans="1:13" ht="16" x14ac:dyDescent="0.2">
      <c r="A8" s="93">
        <v>4</v>
      </c>
      <c r="B8" s="94">
        <f>DATA!$E7</f>
        <v>2767.9695000000024</v>
      </c>
      <c r="C8" s="95">
        <f t="shared" si="0"/>
        <v>886.6728083333328</v>
      </c>
      <c r="D8" s="90">
        <f t="shared" si="1"/>
        <v>1881.2966916666696</v>
      </c>
      <c r="E8" s="90">
        <f t="shared" si="2"/>
        <v>1881.2966916666696</v>
      </c>
      <c r="F8" s="90">
        <f>(D8)^2</f>
        <v>3539277.2420759564</v>
      </c>
      <c r="G8" s="91">
        <f t="shared" si="4"/>
        <v>6.7966669851913753E-3</v>
      </c>
      <c r="H8" s="42"/>
      <c r="I8" s="42"/>
      <c r="J8" s="42"/>
      <c r="K8" s="42"/>
      <c r="L8" s="42"/>
    </row>
    <row r="9" spans="1:13" ht="16" x14ac:dyDescent="0.2">
      <c r="A9" s="93">
        <v>5</v>
      </c>
      <c r="B9" s="94">
        <f>DATA!$E8</f>
        <v>1752.0135000000034</v>
      </c>
      <c r="C9" s="95">
        <f t="shared" si="0"/>
        <v>1827.3211541666676</v>
      </c>
      <c r="D9" s="90">
        <f t="shared" si="1"/>
        <v>-75.307654166664179</v>
      </c>
      <c r="E9" s="90">
        <f t="shared" si="2"/>
        <v>75.307654166664179</v>
      </c>
      <c r="F9" s="90">
        <f>(D9)^2</f>
        <v>5671.2427760858927</v>
      </c>
      <c r="G9" s="91">
        <f t="shared" si="4"/>
        <v>4.2983489662987205E-4</v>
      </c>
      <c r="H9" s="42"/>
      <c r="I9" s="42"/>
      <c r="J9" s="42"/>
      <c r="K9" s="42"/>
      <c r="L9" s="42"/>
    </row>
    <row r="10" spans="1:13" ht="16" x14ac:dyDescent="0.2">
      <c r="A10" s="93">
        <v>6</v>
      </c>
      <c r="B10" s="94">
        <f>DATA!$E9</f>
        <v>356.68400000000082</v>
      </c>
      <c r="C10" s="95">
        <f t="shared" si="0"/>
        <v>1789.6673270833355</v>
      </c>
      <c r="D10" s="90">
        <f t="shared" si="1"/>
        <v>-1432.9833270833346</v>
      </c>
      <c r="E10" s="90">
        <f t="shared" si="2"/>
        <v>1432.9833270833346</v>
      </c>
      <c r="F10" s="90">
        <f t="shared" si="3"/>
        <v>2053441.2156988233</v>
      </c>
      <c r="G10" s="91">
        <f>((ABS(D10/B10)))*(1/100)</f>
        <v>4.017515019129906E-2</v>
      </c>
      <c r="H10" s="42"/>
      <c r="I10" s="42"/>
      <c r="J10" s="42"/>
      <c r="K10" s="42"/>
      <c r="L10" s="42"/>
    </row>
    <row r="11" spans="1:13" ht="16" x14ac:dyDescent="0.2">
      <c r="A11" s="93">
        <v>7</v>
      </c>
      <c r="B11" s="94">
        <f>DATA!$E10</f>
        <v>410.74550000000102</v>
      </c>
      <c r="C11" s="95">
        <f t="shared" si="0"/>
        <v>1073.1756635416682</v>
      </c>
      <c r="D11" s="90">
        <f t="shared" si="1"/>
        <v>-662.43016354166718</v>
      </c>
      <c r="E11" s="90">
        <f t="shared" si="2"/>
        <v>662.43016354166718</v>
      </c>
      <c r="F11" s="90">
        <f t="shared" si="3"/>
        <v>438813.72156983992</v>
      </c>
      <c r="G11" s="91">
        <f t="shared" si="4"/>
        <v>1.6127508726003464E-2</v>
      </c>
      <c r="H11" s="42"/>
      <c r="I11" s="42"/>
      <c r="J11" s="42"/>
      <c r="K11" s="42"/>
      <c r="L11" s="42"/>
    </row>
    <row r="12" spans="1:13" ht="16" x14ac:dyDescent="0.2">
      <c r="A12" s="93">
        <v>8</v>
      </c>
      <c r="B12" s="94">
        <f>DATA!$E11</f>
        <v>641.80350000000033</v>
      </c>
      <c r="C12" s="95">
        <f t="shared" si="0"/>
        <v>741.96058177083455</v>
      </c>
      <c r="D12" s="90">
        <f t="shared" si="1"/>
        <v>-100.15708177083422</v>
      </c>
      <c r="E12" s="90">
        <f t="shared" si="2"/>
        <v>100.15708177083422</v>
      </c>
      <c r="F12" s="90">
        <f t="shared" si="3"/>
        <v>10031.441028849573</v>
      </c>
      <c r="G12" s="91">
        <f t="shared" si="4"/>
        <v>1.5605568023676123E-3</v>
      </c>
      <c r="H12" s="42"/>
      <c r="I12" s="42"/>
      <c r="J12" s="42"/>
      <c r="K12" s="42"/>
      <c r="L12" s="42"/>
    </row>
    <row r="13" spans="1:13" ht="16" x14ac:dyDescent="0.2">
      <c r="A13" s="93">
        <v>9</v>
      </c>
      <c r="B13" s="94">
        <f>DATA!$E12</f>
        <v>669.61050000000114</v>
      </c>
      <c r="C13" s="95">
        <f t="shared" si="0"/>
        <v>691.88204088541738</v>
      </c>
      <c r="D13" s="90">
        <f t="shared" si="1"/>
        <v>-22.271540885416243</v>
      </c>
      <c r="E13" s="90">
        <f t="shared" si="2"/>
        <v>22.271540885416243</v>
      </c>
      <c r="F13" s="90">
        <f t="shared" si="3"/>
        <v>496.02153341076735</v>
      </c>
      <c r="G13" s="91">
        <f t="shared" si="4"/>
        <v>3.3260441533423095E-4</v>
      </c>
      <c r="H13" s="42"/>
      <c r="I13" s="42"/>
      <c r="J13" s="42"/>
      <c r="K13" s="42"/>
      <c r="L13" s="42"/>
    </row>
    <row r="14" spans="1:13" ht="16" x14ac:dyDescent="0.2">
      <c r="A14" s="93">
        <v>10</v>
      </c>
      <c r="B14" s="94">
        <f>DATA!$E13</f>
        <v>943.57499999999789</v>
      </c>
      <c r="C14" s="95">
        <f t="shared" si="0"/>
        <v>680.74627044270926</v>
      </c>
      <c r="D14" s="90">
        <f t="shared" si="1"/>
        <v>262.82872955728863</v>
      </c>
      <c r="E14" s="90">
        <f t="shared" si="2"/>
        <v>262.82872955728863</v>
      </c>
      <c r="F14" s="90">
        <f t="shared" si="3"/>
        <v>69078.941080698365</v>
      </c>
      <c r="G14" s="91">
        <f t="shared" si="4"/>
        <v>2.7854566892646501E-3</v>
      </c>
      <c r="H14" s="42"/>
      <c r="I14" s="42"/>
      <c r="J14" s="42"/>
      <c r="K14" s="42"/>
      <c r="L14" s="42"/>
    </row>
    <row r="15" spans="1:13" ht="16" x14ac:dyDescent="0.2">
      <c r="A15" s="93">
        <v>11</v>
      </c>
      <c r="B15" s="94">
        <f>DATA!$E14</f>
        <v>1110.3250000000014</v>
      </c>
      <c r="C15" s="95">
        <f t="shared" si="0"/>
        <v>812.16063522135357</v>
      </c>
      <c r="D15" s="90">
        <f t="shared" si="1"/>
        <v>298.16436477864784</v>
      </c>
      <c r="E15" s="90">
        <f t="shared" si="2"/>
        <v>298.16436477864784</v>
      </c>
      <c r="F15" s="90">
        <f t="shared" si="3"/>
        <v>88901.988423854564</v>
      </c>
      <c r="G15" s="91">
        <f t="shared" si="4"/>
        <v>2.6853791887838921E-3</v>
      </c>
      <c r="H15" s="42"/>
      <c r="I15" s="42"/>
      <c r="J15" s="42"/>
      <c r="K15" s="42"/>
      <c r="L15" s="42"/>
    </row>
    <row r="16" spans="1:13" ht="16" x14ac:dyDescent="0.2">
      <c r="A16" s="93">
        <v>12</v>
      </c>
      <c r="B16" s="94">
        <f>DATA!$E15</f>
        <v>916.45800000000111</v>
      </c>
      <c r="C16" s="95">
        <f t="shared" si="0"/>
        <v>961.24281761067755</v>
      </c>
      <c r="D16" s="90">
        <f t="shared" si="1"/>
        <v>-44.784817610676441</v>
      </c>
      <c r="E16" s="90">
        <f t="shared" si="2"/>
        <v>44.784817610676441</v>
      </c>
      <c r="F16" s="90">
        <f t="shared" si="3"/>
        <v>2005.6798884215548</v>
      </c>
      <c r="G16" s="91">
        <f t="shared" si="4"/>
        <v>4.8867288638078767E-4</v>
      </c>
      <c r="H16" s="42"/>
      <c r="I16" s="42"/>
      <c r="J16" s="42"/>
      <c r="K16" s="42"/>
      <c r="L16" s="42"/>
    </row>
    <row r="17" spans="1:13" ht="16" x14ac:dyDescent="0.2">
      <c r="A17" s="93">
        <v>13</v>
      </c>
      <c r="B17" s="94">
        <f>DATA!$E16</f>
        <v>755.46950000000118</v>
      </c>
      <c r="C17" s="95">
        <f t="shared" si="0"/>
        <v>938.85040880533938</v>
      </c>
      <c r="D17" s="90">
        <f t="shared" si="1"/>
        <v>-183.38090880533821</v>
      </c>
      <c r="E17" s="90">
        <f t="shared" si="2"/>
        <v>183.38090880533821</v>
      </c>
      <c r="F17" s="90">
        <f t="shared" si="3"/>
        <v>33628.557714271767</v>
      </c>
      <c r="G17" s="91">
        <f t="shared" si="4"/>
        <v>2.4273767346707966E-3</v>
      </c>
      <c r="H17" s="42"/>
      <c r="I17" s="42"/>
      <c r="J17" s="42"/>
      <c r="K17" s="42"/>
      <c r="L17" s="42"/>
    </row>
    <row r="18" spans="1:13" ht="16" x14ac:dyDescent="0.2">
      <c r="A18" s="93">
        <v>14</v>
      </c>
      <c r="B18" s="94">
        <f>DATA!$E17</f>
        <v>1053.1125000000006</v>
      </c>
      <c r="C18" s="95">
        <f t="shared" si="0"/>
        <v>847.15995440267034</v>
      </c>
      <c r="D18" s="90">
        <f t="shared" si="1"/>
        <v>205.9525455973303</v>
      </c>
      <c r="E18" s="90">
        <f t="shared" si="2"/>
        <v>205.9525455973303</v>
      </c>
      <c r="F18" s="90">
        <f t="shared" si="3"/>
        <v>42416.451038020416</v>
      </c>
      <c r="G18" s="91">
        <f t="shared" si="4"/>
        <v>1.9556556929799067E-3</v>
      </c>
      <c r="H18" s="42"/>
      <c r="I18" s="42"/>
      <c r="J18" s="42"/>
      <c r="K18" s="42"/>
      <c r="L18" s="42"/>
    </row>
    <row r="19" spans="1:13" ht="16" x14ac:dyDescent="0.2">
      <c r="A19" s="93">
        <v>15</v>
      </c>
      <c r="B19" s="94">
        <f>DATA!$E18</f>
        <v>1452.9214999999976</v>
      </c>
      <c r="C19" s="95">
        <f t="shared" si="0"/>
        <v>950.13622720133549</v>
      </c>
      <c r="D19" s="90">
        <f t="shared" si="1"/>
        <v>502.78527279866216</v>
      </c>
      <c r="E19" s="90">
        <f t="shared" si="2"/>
        <v>502.78527279866216</v>
      </c>
      <c r="F19" s="90">
        <f t="shared" si="3"/>
        <v>252793.03054322512</v>
      </c>
      <c r="G19" s="91">
        <f t="shared" si="4"/>
        <v>3.4605123043375914E-3</v>
      </c>
      <c r="H19" s="42"/>
      <c r="I19" s="42"/>
      <c r="J19" s="42"/>
      <c r="K19" s="42"/>
      <c r="L19" s="42"/>
    </row>
    <row r="20" spans="1:13" ht="16" x14ac:dyDescent="0.2">
      <c r="A20" s="93">
        <v>16</v>
      </c>
      <c r="B20" s="94">
        <f>DATA!$E19</f>
        <v>3671.9270000000015</v>
      </c>
      <c r="C20" s="95">
        <f t="shared" ref="C20:C28" si="5">$G$2*B19+(1-$G$2)*C19</f>
        <v>1201.5288636006667</v>
      </c>
      <c r="D20" s="90">
        <f t="shared" si="1"/>
        <v>2470.3981363993348</v>
      </c>
      <c r="E20" s="90">
        <f t="shared" si="2"/>
        <v>2470.3981363993348</v>
      </c>
      <c r="F20" s="90">
        <f t="shared" si="3"/>
        <v>6102866.9523253068</v>
      </c>
      <c r="G20" s="91">
        <f t="shared" si="4"/>
        <v>6.7277975199379883E-3</v>
      </c>
      <c r="H20" s="42"/>
      <c r="I20" s="42"/>
      <c r="J20" s="42"/>
      <c r="K20" s="42"/>
      <c r="L20" s="42"/>
    </row>
    <row r="21" spans="1:13" ht="16" x14ac:dyDescent="0.2">
      <c r="A21" s="93">
        <v>17</v>
      </c>
      <c r="B21" s="94">
        <f>DATA!$E20</f>
        <v>1225.1295000000032</v>
      </c>
      <c r="C21" s="95">
        <f t="shared" si="5"/>
        <v>2436.7279318003339</v>
      </c>
      <c r="D21" s="90">
        <f t="shared" si="1"/>
        <v>-1211.5984318003307</v>
      </c>
      <c r="E21" s="90">
        <f t="shared" si="2"/>
        <v>1211.5984318003307</v>
      </c>
      <c r="F21" s="90">
        <f t="shared" si="3"/>
        <v>1467970.7599410205</v>
      </c>
      <c r="G21" s="91">
        <f t="shared" si="4"/>
        <v>9.8895539761333605E-3</v>
      </c>
      <c r="H21" s="42"/>
      <c r="I21" s="42"/>
      <c r="J21" s="42"/>
      <c r="K21" s="42"/>
      <c r="L21" s="42"/>
    </row>
    <row r="22" spans="1:13" ht="16" x14ac:dyDescent="0.2">
      <c r="A22" s="93">
        <v>18</v>
      </c>
      <c r="B22" s="94">
        <f>DATA!$E21</f>
        <v>184.00000000000011</v>
      </c>
      <c r="C22" s="95">
        <f t="shared" si="5"/>
        <v>1830.9287159001685</v>
      </c>
      <c r="D22" s="90">
        <f t="shared" si="1"/>
        <v>-1646.9287159001683</v>
      </c>
      <c r="E22" s="90">
        <f t="shared" si="2"/>
        <v>1646.9287159001683</v>
      </c>
      <c r="F22" s="90">
        <f t="shared" si="3"/>
        <v>2712374.1952565773</v>
      </c>
      <c r="G22" s="91">
        <f t="shared" si="4"/>
        <v>8.9506995429356917E-2</v>
      </c>
      <c r="H22" s="42"/>
      <c r="I22" s="42"/>
      <c r="J22" s="42"/>
      <c r="K22" s="42"/>
      <c r="L22" s="42"/>
    </row>
    <row r="23" spans="1:13" ht="16" x14ac:dyDescent="0.2">
      <c r="A23" s="93">
        <v>19</v>
      </c>
      <c r="B23" s="94">
        <f>DATA!$E22</f>
        <v>677.15450000000124</v>
      </c>
      <c r="C23" s="95">
        <f>$G$2*B22+(1-$G$2)*C22</f>
        <v>1007.4643579500844</v>
      </c>
      <c r="D23" s="90">
        <f t="shared" si="1"/>
        <v>-330.30985795008314</v>
      </c>
      <c r="E23" s="90">
        <f t="shared" si="2"/>
        <v>330.30985795008314</v>
      </c>
      <c r="F23" s="90">
        <f t="shared" si="3"/>
        <v>109104.60225900411</v>
      </c>
      <c r="G23" s="91">
        <f t="shared" si="4"/>
        <v>4.8779098115730238E-3</v>
      </c>
      <c r="H23" s="42"/>
      <c r="I23" s="42"/>
      <c r="J23" s="42"/>
      <c r="K23" s="42"/>
      <c r="L23" s="42"/>
    </row>
    <row r="24" spans="1:13" ht="16" x14ac:dyDescent="0.2">
      <c r="A24" s="93">
        <v>20</v>
      </c>
      <c r="B24" s="94">
        <f>DATA!$E23</f>
        <v>747.30450000000144</v>
      </c>
      <c r="C24" s="95">
        <f t="shared" si="5"/>
        <v>842.30942897504281</v>
      </c>
      <c r="D24" s="90">
        <f t="shared" si="1"/>
        <v>-95.004928975041366</v>
      </c>
      <c r="E24" s="90">
        <f t="shared" si="2"/>
        <v>95.004928975041366</v>
      </c>
      <c r="F24" s="90">
        <f t="shared" si="3"/>
        <v>9025.936529552655</v>
      </c>
      <c r="G24" s="91">
        <f t="shared" si="4"/>
        <v>1.2713014437226217E-3</v>
      </c>
      <c r="H24" s="42"/>
      <c r="I24" s="42"/>
      <c r="J24" s="42"/>
      <c r="K24" s="42"/>
      <c r="L24" s="42"/>
    </row>
    <row r="25" spans="1:13" ht="16" x14ac:dyDescent="0.2">
      <c r="A25" s="93">
        <v>21</v>
      </c>
      <c r="B25" s="94">
        <f>DATA!$E24</f>
        <v>913.07699999999897</v>
      </c>
      <c r="C25" s="95">
        <f t="shared" si="5"/>
        <v>794.80696448752212</v>
      </c>
      <c r="D25" s="90">
        <f t="shared" si="1"/>
        <v>118.27003551247685</v>
      </c>
      <c r="E25" s="90">
        <f t="shared" si="2"/>
        <v>118.27003551247685</v>
      </c>
      <c r="F25" s="90">
        <f t="shared" si="3"/>
        <v>13987.801300122535</v>
      </c>
      <c r="G25" s="91">
        <f t="shared" si="4"/>
        <v>1.2952909285030396E-3</v>
      </c>
      <c r="H25" s="42"/>
      <c r="I25" s="42"/>
      <c r="J25" s="42"/>
      <c r="K25" s="42"/>
      <c r="L25" s="42"/>
    </row>
    <row r="26" spans="1:13" ht="16" x14ac:dyDescent="0.2">
      <c r="A26" s="93">
        <v>22</v>
      </c>
      <c r="B26" s="94">
        <f>DATA!$E25</f>
        <v>1421.0089999999993</v>
      </c>
      <c r="C26" s="95">
        <f t="shared" si="5"/>
        <v>853.94198224376055</v>
      </c>
      <c r="D26" s="90">
        <f t="shared" si="1"/>
        <v>567.06701775623878</v>
      </c>
      <c r="E26" s="90">
        <f t="shared" si="2"/>
        <v>567.06701775623878</v>
      </c>
      <c r="F26" s="90">
        <f t="shared" si="3"/>
        <v>321565.0026269544</v>
      </c>
      <c r="G26" s="91">
        <f t="shared" si="4"/>
        <v>3.9905941324526375E-3</v>
      </c>
      <c r="H26" s="42"/>
      <c r="I26" s="42"/>
      <c r="J26" s="42"/>
      <c r="K26" s="42"/>
      <c r="L26" s="42"/>
    </row>
    <row r="27" spans="1:13" ht="16" x14ac:dyDescent="0.2">
      <c r="A27" s="93">
        <v>23</v>
      </c>
      <c r="B27" s="94">
        <f>DATA!$E26</f>
        <v>1091.4075000000005</v>
      </c>
      <c r="C27" s="95">
        <f t="shared" si="5"/>
        <v>1137.4754911218799</v>
      </c>
      <c r="D27" s="90">
        <f t="shared" si="1"/>
        <v>-46.067991121879459</v>
      </c>
      <c r="E27" s="90">
        <f t="shared" si="2"/>
        <v>46.067991121879459</v>
      </c>
      <c r="F27" s="90">
        <f t="shared" si="3"/>
        <v>2122.2598060055648</v>
      </c>
      <c r="G27" s="91">
        <f t="shared" si="4"/>
        <v>4.2209707301699351E-4</v>
      </c>
      <c r="H27" s="42"/>
      <c r="I27" s="42"/>
      <c r="J27" s="42"/>
      <c r="K27" s="42"/>
      <c r="L27" s="42"/>
    </row>
    <row r="28" spans="1:13" ht="16" x14ac:dyDescent="0.2">
      <c r="A28" s="93">
        <v>24</v>
      </c>
      <c r="B28" s="94">
        <f>DATA!$E27</f>
        <v>782.18400000000111</v>
      </c>
      <c r="C28" s="95">
        <f t="shared" si="5"/>
        <v>1114.4414955609402</v>
      </c>
      <c r="D28" s="90">
        <f t="shared" si="1"/>
        <v>-332.25749556093911</v>
      </c>
      <c r="E28" s="90">
        <f t="shared" si="2"/>
        <v>332.25749556093911</v>
      </c>
      <c r="F28" s="90">
        <f t="shared" si="3"/>
        <v>110395.04335642747</v>
      </c>
      <c r="G28" s="91">
        <f t="shared" si="4"/>
        <v>4.2478175922920774E-3</v>
      </c>
      <c r="H28" s="42"/>
      <c r="I28" s="42"/>
      <c r="J28" s="42"/>
      <c r="K28" s="42"/>
      <c r="L28" s="42"/>
    </row>
    <row r="29" spans="1:13" ht="16" x14ac:dyDescent="0.2">
      <c r="A29" s="96">
        <v>25</v>
      </c>
      <c r="B29" s="97"/>
      <c r="C29" s="98">
        <f>$G$2*B19+(1-$G$2)*C19</f>
        <v>1201.5288636006667</v>
      </c>
      <c r="H29" s="42"/>
      <c r="I29" s="42"/>
      <c r="J29" s="42"/>
      <c r="K29" s="42"/>
      <c r="L29" s="42"/>
    </row>
    <row r="30" spans="1:13" ht="14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</row>
    <row r="31" spans="1:13" ht="14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</row>
    <row r="32" spans="1:13" ht="14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ht="14" x14ac:dyDescent="0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</row>
  </sheetData>
  <pageMargins left="0.75" right="0.75" top="1" bottom="1" header="0.4921259845" footer="0.4921259845"/>
  <pageSetup paperSize="9" scale="68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6"/>
  <sheetViews>
    <sheetView zoomScale="95" workbookViewId="0">
      <selection activeCell="J2" sqref="I2:J5"/>
    </sheetView>
  </sheetViews>
  <sheetFormatPr baseColWidth="10" defaultColWidth="8.83203125" defaultRowHeight="13" x14ac:dyDescent="0.15"/>
  <cols>
    <col min="1" max="1" width="13.33203125" style="44" customWidth="1"/>
    <col min="2" max="2" width="11.33203125" style="44" customWidth="1"/>
    <col min="3" max="3" width="16.5" style="44" customWidth="1"/>
    <col min="4" max="4" width="20.6640625" style="44" customWidth="1"/>
    <col min="5" max="5" width="8.83203125" style="44"/>
    <col min="6" max="6" width="15.6640625" style="44" customWidth="1"/>
    <col min="7" max="7" width="9.5" style="44" bestFit="1" customWidth="1"/>
    <col min="8" max="9" width="8.83203125" style="44"/>
    <col min="10" max="10" width="9.6640625" style="44" bestFit="1" customWidth="1"/>
    <col min="11" max="16384" width="8.83203125" style="44"/>
  </cols>
  <sheetData>
    <row r="1" spans="1:14" ht="16" x14ac:dyDescent="0.15">
      <c r="A1" s="10" t="s">
        <v>13</v>
      </c>
      <c r="B1" s="10" t="s">
        <v>2</v>
      </c>
      <c r="C1" s="10" t="s">
        <v>35</v>
      </c>
      <c r="D1" s="10" t="s">
        <v>19</v>
      </c>
      <c r="E1" s="10" t="s">
        <v>14</v>
      </c>
      <c r="F1" s="10" t="s">
        <v>15</v>
      </c>
      <c r="G1" s="10" t="s">
        <v>12</v>
      </c>
    </row>
    <row r="2" spans="1:14" ht="16" x14ac:dyDescent="0.2">
      <c r="A2" s="88">
        <v>1</v>
      </c>
      <c r="B2" s="89">
        <f>DATA!$E4</f>
        <v>953.02800000000104</v>
      </c>
      <c r="C2" s="88"/>
      <c r="D2" s="90">
        <f>B2-C2</f>
        <v>953.02800000000104</v>
      </c>
      <c r="E2" s="90">
        <f>ABS(D2)</f>
        <v>953.02800000000104</v>
      </c>
      <c r="F2" s="90">
        <f>(D2)^2</f>
        <v>908262.36878400203</v>
      </c>
      <c r="G2" s="91">
        <f>((ABS(D2/B2)))*(1/100)</f>
        <v>0.01</v>
      </c>
      <c r="I2" s="23" t="s">
        <v>19</v>
      </c>
      <c r="J2" s="18">
        <f>AVERAGE(D2:D25)</f>
        <v>113.7430659722224</v>
      </c>
    </row>
    <row r="3" spans="1:14" ht="16" x14ac:dyDescent="0.2">
      <c r="A3" s="88">
        <v>2</v>
      </c>
      <c r="B3" s="89">
        <f>DATA!$E5</f>
        <v>741.8420000000001</v>
      </c>
      <c r="C3" s="88"/>
      <c r="D3" s="90">
        <f t="shared" ref="D3:D25" si="0">B3-C3</f>
        <v>741.8420000000001</v>
      </c>
      <c r="E3" s="90">
        <f t="shared" ref="E3:E25" si="1">ABS(D3)</f>
        <v>741.8420000000001</v>
      </c>
      <c r="F3" s="90">
        <f t="shared" ref="F3:F25" si="2">(D3)^2</f>
        <v>550329.55296400015</v>
      </c>
      <c r="G3" s="91">
        <f t="shared" ref="G3:G25" si="3">((ABS(D3/B3)))*(1/100)</f>
        <v>0.01</v>
      </c>
      <c r="I3" s="23" t="s">
        <v>14</v>
      </c>
      <c r="J3" s="46">
        <f>AVERAGE(E2:E25)</f>
        <v>680.15144791666626</v>
      </c>
    </row>
    <row r="4" spans="1:14" ht="16" x14ac:dyDescent="0.2">
      <c r="A4" s="88">
        <v>3</v>
      </c>
      <c r="B4" s="89">
        <f>DATA!$E6</f>
        <v>906.95899999999847</v>
      </c>
      <c r="C4" s="88"/>
      <c r="D4" s="90">
        <f t="shared" si="0"/>
        <v>906.95899999999847</v>
      </c>
      <c r="E4" s="90">
        <f>ABS(D4)</f>
        <v>906.95899999999847</v>
      </c>
      <c r="F4" s="90">
        <f t="shared" si="2"/>
        <v>822574.62768099725</v>
      </c>
      <c r="G4" s="91">
        <f t="shared" si="3"/>
        <v>0.01</v>
      </c>
      <c r="I4" s="23" t="s">
        <v>15</v>
      </c>
      <c r="J4" s="46">
        <f>AVERAGE(F2:F25)</f>
        <v>909141.78890047828</v>
      </c>
    </row>
    <row r="5" spans="1:14" ht="16" x14ac:dyDescent="0.2">
      <c r="A5" s="88">
        <v>4</v>
      </c>
      <c r="B5" s="89">
        <f>DATA!$E7</f>
        <v>2767.9695000000024</v>
      </c>
      <c r="C5" s="92">
        <f t="shared" ref="C5:C26" si="4">SUMPRODUCT(B2:B4,N$5:N$7)</f>
        <v>859.59816666666609</v>
      </c>
      <c r="D5" s="90">
        <f t="shared" si="0"/>
        <v>1908.3713333333362</v>
      </c>
      <c r="E5" s="90">
        <f t="shared" si="1"/>
        <v>1908.3713333333362</v>
      </c>
      <c r="F5" s="90">
        <f>(D5)^2</f>
        <v>3641881.1458884557</v>
      </c>
      <c r="G5" s="91">
        <f t="shared" si="3"/>
        <v>6.8944810747854504E-3</v>
      </c>
      <c r="I5" s="23" t="s">
        <v>12</v>
      </c>
      <c r="J5" s="5">
        <f>AVERAGE(G2:G25)</f>
        <v>1.0869131402191002E-2</v>
      </c>
      <c r="N5" s="69">
        <v>0.16666666666666666</v>
      </c>
    </row>
    <row r="6" spans="1:14" ht="16" x14ac:dyDescent="0.2">
      <c r="A6" s="88">
        <v>5</v>
      </c>
      <c r="B6" s="89">
        <f>DATA!$E8</f>
        <v>1752.0135000000034</v>
      </c>
      <c r="C6" s="92">
        <f t="shared" si="4"/>
        <v>1809.9447500000006</v>
      </c>
      <c r="D6" s="90">
        <f t="shared" si="0"/>
        <v>-57.931249999997135</v>
      </c>
      <c r="E6" s="90">
        <f t="shared" si="1"/>
        <v>57.931249999997135</v>
      </c>
      <c r="F6" s="90">
        <f>(D6)^2</f>
        <v>3356.029726562168</v>
      </c>
      <c r="G6" s="91">
        <f t="shared" si="3"/>
        <v>3.3065527177728379E-4</v>
      </c>
      <c r="N6" s="70">
        <f>2/6</f>
        <v>0.33333333333333331</v>
      </c>
    </row>
    <row r="7" spans="1:14" ht="16" x14ac:dyDescent="0.2">
      <c r="A7" s="88">
        <v>6</v>
      </c>
      <c r="B7" s="89">
        <f>DATA!$E9</f>
        <v>356.68400000000082</v>
      </c>
      <c r="C7" s="92">
        <f t="shared" si="4"/>
        <v>1949.8230833333355</v>
      </c>
      <c r="D7" s="90">
        <f t="shared" si="0"/>
        <v>-1593.1390833333346</v>
      </c>
      <c r="E7" s="90">
        <f t="shared" si="1"/>
        <v>1593.1390833333346</v>
      </c>
      <c r="F7" s="90">
        <f t="shared" si="2"/>
        <v>2538092.1388441776</v>
      </c>
      <c r="G7" s="91">
        <f>((ABS(D7/B7)))*(1/100)</f>
        <v>4.466528028544401E-2</v>
      </c>
      <c r="N7" s="71">
        <v>0.5</v>
      </c>
    </row>
    <row r="8" spans="1:14" ht="16" x14ac:dyDescent="0.2">
      <c r="A8" s="88">
        <v>7</v>
      </c>
      <c r="B8" s="89">
        <f>DATA!$E10</f>
        <v>410.74550000000102</v>
      </c>
      <c r="C8" s="92">
        <f t="shared" si="4"/>
        <v>1223.6747500000017</v>
      </c>
      <c r="D8" s="90">
        <f t="shared" si="0"/>
        <v>-812.92925000000071</v>
      </c>
      <c r="E8" s="90">
        <f t="shared" si="1"/>
        <v>812.92925000000071</v>
      </c>
      <c r="F8" s="90">
        <f t="shared" si="2"/>
        <v>660853.96550556365</v>
      </c>
      <c r="G8" s="91">
        <f t="shared" si="3"/>
        <v>1.9791555841755994E-2</v>
      </c>
    </row>
    <row r="9" spans="1:14" ht="16" x14ac:dyDescent="0.2">
      <c r="A9" s="88">
        <v>8</v>
      </c>
      <c r="B9" s="89">
        <f>DATA!$E11</f>
        <v>641.80350000000033</v>
      </c>
      <c r="C9" s="92">
        <f t="shared" si="4"/>
        <v>616.26966666666794</v>
      </c>
      <c r="D9" s="90">
        <f t="shared" si="0"/>
        <v>25.533833333332382</v>
      </c>
      <c r="E9" s="90">
        <f t="shared" si="1"/>
        <v>25.533833333332382</v>
      </c>
      <c r="F9" s="90">
        <f t="shared" si="2"/>
        <v>651.97664469439587</v>
      </c>
      <c r="G9" s="91">
        <f t="shared" si="3"/>
        <v>3.9784503096870565E-4</v>
      </c>
    </row>
    <row r="10" spans="1:14" ht="16" x14ac:dyDescent="0.2">
      <c r="A10" s="88">
        <v>9</v>
      </c>
      <c r="B10" s="89">
        <f>DATA!$E12</f>
        <v>669.61050000000114</v>
      </c>
      <c r="C10" s="92">
        <f t="shared" si="4"/>
        <v>517.26425000000063</v>
      </c>
      <c r="D10" s="90">
        <f t="shared" si="0"/>
        <v>152.34625000000051</v>
      </c>
      <c r="E10" s="90">
        <f t="shared" si="1"/>
        <v>152.34625000000051</v>
      </c>
      <c r="F10" s="90">
        <f t="shared" si="2"/>
        <v>23209.379889062657</v>
      </c>
      <c r="G10" s="91">
        <f t="shared" si="3"/>
        <v>2.2751472684493486E-3</v>
      </c>
    </row>
    <row r="11" spans="1:14" ht="16" x14ac:dyDescent="0.2">
      <c r="A11" s="88">
        <v>10</v>
      </c>
      <c r="B11" s="89">
        <f>DATA!$E13</f>
        <v>943.57499999999789</v>
      </c>
      <c r="C11" s="92">
        <f t="shared" si="4"/>
        <v>617.1973333333342</v>
      </c>
      <c r="D11" s="90">
        <f t="shared" si="0"/>
        <v>326.37766666666369</v>
      </c>
      <c r="E11" s="90">
        <f t="shared" si="1"/>
        <v>326.37766666666369</v>
      </c>
      <c r="F11" s="90">
        <f t="shared" si="2"/>
        <v>106522.38129877583</v>
      </c>
      <c r="G11" s="91">
        <f t="shared" si="3"/>
        <v>3.4589477960592896E-3</v>
      </c>
    </row>
    <row r="12" spans="1:14" ht="16" x14ac:dyDescent="0.2">
      <c r="A12" s="88">
        <v>11</v>
      </c>
      <c r="B12" s="89">
        <f>DATA!$E14</f>
        <v>1110.3250000000014</v>
      </c>
      <c r="C12" s="92">
        <f t="shared" si="4"/>
        <v>801.95824999999934</v>
      </c>
      <c r="D12" s="90">
        <f t="shared" si="0"/>
        <v>308.36675000000207</v>
      </c>
      <c r="E12" s="90">
        <f t="shared" si="1"/>
        <v>308.36675000000207</v>
      </c>
      <c r="F12" s="90">
        <f t="shared" si="2"/>
        <v>95090.05250556377</v>
      </c>
      <c r="G12" s="91">
        <f t="shared" si="3"/>
        <v>2.7772656654583266E-3</v>
      </c>
    </row>
    <row r="13" spans="1:14" ht="16" x14ac:dyDescent="0.2">
      <c r="A13" s="88">
        <v>12</v>
      </c>
      <c r="B13" s="89">
        <f>DATA!$E15</f>
        <v>916.45800000000111</v>
      </c>
      <c r="C13" s="92">
        <f t="shared" si="4"/>
        <v>981.28925000000015</v>
      </c>
      <c r="D13" s="90">
        <f t="shared" si="0"/>
        <v>-64.831249999999045</v>
      </c>
      <c r="E13" s="90">
        <f t="shared" si="1"/>
        <v>64.831249999999045</v>
      </c>
      <c r="F13" s="90">
        <f t="shared" si="2"/>
        <v>4203.0909765623765</v>
      </c>
      <c r="G13" s="91">
        <f t="shared" si="3"/>
        <v>7.074110324750176E-4</v>
      </c>
    </row>
    <row r="14" spans="1:14" ht="16" x14ac:dyDescent="0.2">
      <c r="A14" s="88">
        <v>13</v>
      </c>
      <c r="B14" s="89">
        <f>DATA!$E16</f>
        <v>755.46950000000118</v>
      </c>
      <c r="C14" s="92">
        <f t="shared" si="4"/>
        <v>985.59983333333389</v>
      </c>
      <c r="D14" s="90">
        <f t="shared" si="0"/>
        <v>-230.13033333333271</v>
      </c>
      <c r="E14" s="90">
        <f t="shared" si="1"/>
        <v>230.13033333333271</v>
      </c>
      <c r="F14" s="90">
        <f t="shared" si="2"/>
        <v>52959.970320110828</v>
      </c>
      <c r="G14" s="91">
        <f t="shared" si="3"/>
        <v>3.0461895990947663E-3</v>
      </c>
    </row>
    <row r="15" spans="1:14" ht="16" x14ac:dyDescent="0.2">
      <c r="A15" s="88">
        <v>14</v>
      </c>
      <c r="B15" s="89">
        <f>DATA!$E17</f>
        <v>1053.1125000000006</v>
      </c>
      <c r="C15" s="92">
        <f t="shared" si="4"/>
        <v>868.27491666666788</v>
      </c>
      <c r="D15" s="90">
        <f t="shared" si="0"/>
        <v>184.83758333333276</v>
      </c>
      <c r="E15" s="90">
        <f t="shared" si="1"/>
        <v>184.83758333333276</v>
      </c>
      <c r="F15" s="90">
        <f t="shared" si="2"/>
        <v>34164.932212506734</v>
      </c>
      <c r="G15" s="91">
        <f t="shared" si="3"/>
        <v>1.7551551551551487E-3</v>
      </c>
    </row>
    <row r="16" spans="1:14" ht="16" x14ac:dyDescent="0.2">
      <c r="A16" s="88">
        <v>15</v>
      </c>
      <c r="B16" s="89">
        <f>DATA!$E18</f>
        <v>1452.9214999999976</v>
      </c>
      <c r="C16" s="92">
        <f t="shared" si="4"/>
        <v>931.1224166666675</v>
      </c>
      <c r="D16" s="90">
        <f t="shared" si="0"/>
        <v>521.79908333333015</v>
      </c>
      <c r="E16" s="90">
        <f t="shared" si="1"/>
        <v>521.79908333333015</v>
      </c>
      <c r="F16" s="90">
        <f t="shared" si="2"/>
        <v>272274.28336750361</v>
      </c>
      <c r="G16" s="91">
        <f t="shared" si="3"/>
        <v>3.591378359624598E-3</v>
      </c>
    </row>
    <row r="17" spans="1:7" ht="16" x14ac:dyDescent="0.2">
      <c r="A17" s="88">
        <v>16</v>
      </c>
      <c r="B17" s="89">
        <f>DATA!$E19</f>
        <v>3671.9270000000015</v>
      </c>
      <c r="C17" s="92">
        <f t="shared" si="4"/>
        <v>1203.4098333333325</v>
      </c>
      <c r="D17" s="90">
        <f t="shared" si="0"/>
        <v>2468.5171666666693</v>
      </c>
      <c r="E17" s="90">
        <f t="shared" si="1"/>
        <v>2468.5171666666693</v>
      </c>
      <c r="F17" s="90">
        <f t="shared" si="2"/>
        <v>6093577.0021280404</v>
      </c>
      <c r="G17" s="91">
        <f t="shared" si="3"/>
        <v>6.7226749515082087E-3</v>
      </c>
    </row>
    <row r="18" spans="1:7" ht="16" x14ac:dyDescent="0.2">
      <c r="A18" s="88">
        <v>17</v>
      </c>
      <c r="B18" s="89">
        <f>DATA!$E20</f>
        <v>1225.1295000000032</v>
      </c>
      <c r="C18" s="92">
        <f t="shared" si="4"/>
        <v>2495.7894166666665</v>
      </c>
      <c r="D18" s="90">
        <f t="shared" si="0"/>
        <v>-1270.6599166666633</v>
      </c>
      <c r="E18" s="90">
        <f t="shared" si="1"/>
        <v>1270.6599166666633</v>
      </c>
      <c r="F18" s="90">
        <f t="shared" si="2"/>
        <v>1614576.6238233317</v>
      </c>
      <c r="G18" s="91">
        <f t="shared" si="3"/>
        <v>1.0371637583346579E-2</v>
      </c>
    </row>
    <row r="19" spans="1:7" ht="16" x14ac:dyDescent="0.2">
      <c r="A19" s="88">
        <v>18</v>
      </c>
      <c r="B19" s="89">
        <f>DATA!$E21</f>
        <v>184.00000000000011</v>
      </c>
      <c r="C19" s="92">
        <f t="shared" si="4"/>
        <v>2078.6940000000018</v>
      </c>
      <c r="D19" s="90">
        <f t="shared" si="0"/>
        <v>-1894.6940000000018</v>
      </c>
      <c r="E19" s="90">
        <f t="shared" si="1"/>
        <v>1894.6940000000018</v>
      </c>
      <c r="F19" s="90">
        <f t="shared" si="2"/>
        <v>3589865.3536360068</v>
      </c>
      <c r="G19" s="91">
        <f t="shared" si="3"/>
        <v>0.10297250000000004</v>
      </c>
    </row>
    <row r="20" spans="1:7" ht="16" x14ac:dyDescent="0.2">
      <c r="A20" s="88">
        <v>19</v>
      </c>
      <c r="B20" s="89">
        <f>DATA!$E22</f>
        <v>677.15450000000124</v>
      </c>
      <c r="C20" s="92">
        <f t="shared" si="4"/>
        <v>1112.3643333333346</v>
      </c>
      <c r="D20" s="90">
        <f t="shared" si="0"/>
        <v>-435.20983333333334</v>
      </c>
      <c r="E20" s="90">
        <f t="shared" si="1"/>
        <v>435.20983333333334</v>
      </c>
      <c r="F20" s="90">
        <f t="shared" si="2"/>
        <v>189407.59903002778</v>
      </c>
      <c r="G20" s="91">
        <f t="shared" si="3"/>
        <v>6.427038930308113E-3</v>
      </c>
    </row>
    <row r="21" spans="1:7" ht="16" x14ac:dyDescent="0.2">
      <c r="A21" s="88">
        <v>20</v>
      </c>
      <c r="B21" s="89">
        <f>DATA!$E23</f>
        <v>747.30450000000144</v>
      </c>
      <c r="C21" s="92">
        <f t="shared" si="4"/>
        <v>604.09883333333448</v>
      </c>
      <c r="D21" s="90">
        <f t="shared" si="0"/>
        <v>143.20566666666696</v>
      </c>
      <c r="E21" s="90">
        <f t="shared" si="1"/>
        <v>143.20566666666696</v>
      </c>
      <c r="F21" s="90">
        <f t="shared" si="2"/>
        <v>20507.862965444529</v>
      </c>
      <c r="G21" s="91">
        <f t="shared" si="3"/>
        <v>1.9162960569174504E-3</v>
      </c>
    </row>
    <row r="22" spans="1:7" ht="16" x14ac:dyDescent="0.2">
      <c r="A22" s="88">
        <v>21</v>
      </c>
      <c r="B22" s="89">
        <f>DATA!$E24</f>
        <v>913.07699999999897</v>
      </c>
      <c r="C22" s="92">
        <f t="shared" si="4"/>
        <v>630.03708333333452</v>
      </c>
      <c r="D22" s="90">
        <f t="shared" si="0"/>
        <v>283.03991666666445</v>
      </c>
      <c r="E22" s="90">
        <f t="shared" si="1"/>
        <v>283.03991666666445</v>
      </c>
      <c r="F22" s="90">
        <f t="shared" si="2"/>
        <v>80111.594426672353</v>
      </c>
      <c r="G22" s="91">
        <f t="shared" si="3"/>
        <v>3.0998471833883095E-3</v>
      </c>
    </row>
    <row r="23" spans="1:7" ht="16" x14ac:dyDescent="0.2">
      <c r="A23" s="88">
        <v>22</v>
      </c>
      <c r="B23" s="89">
        <f>DATA!$E25</f>
        <v>1421.0089999999993</v>
      </c>
      <c r="C23" s="92">
        <f t="shared" si="4"/>
        <v>818.49908333333349</v>
      </c>
      <c r="D23" s="90">
        <f t="shared" si="0"/>
        <v>602.50991666666584</v>
      </c>
      <c r="E23" s="90">
        <f t="shared" si="1"/>
        <v>602.50991666666584</v>
      </c>
      <c r="F23" s="90">
        <f t="shared" si="2"/>
        <v>363018.19968167262</v>
      </c>
      <c r="G23" s="91">
        <f t="shared" si="3"/>
        <v>4.2400147829230227E-3</v>
      </c>
    </row>
    <row r="24" spans="1:7" ht="16" x14ac:dyDescent="0.2">
      <c r="A24" s="88">
        <v>23</v>
      </c>
      <c r="B24" s="89">
        <f>DATA!$E26</f>
        <v>1091.4075000000005</v>
      </c>
      <c r="C24" s="92">
        <f t="shared" si="4"/>
        <v>1139.4142499999996</v>
      </c>
      <c r="D24" s="90">
        <f t="shared" si="0"/>
        <v>-48.006749999999101</v>
      </c>
      <c r="E24" s="90">
        <f t="shared" si="1"/>
        <v>48.006749999999101</v>
      </c>
      <c r="F24" s="90">
        <f t="shared" si="2"/>
        <v>2304.6480455624137</v>
      </c>
      <c r="G24" s="91">
        <f t="shared" si="3"/>
        <v>4.3986091354511567E-4</v>
      </c>
    </row>
    <row r="25" spans="1:7" ht="16" x14ac:dyDescent="0.2">
      <c r="A25" s="88">
        <v>24</v>
      </c>
      <c r="B25" s="89">
        <f>DATA!$E27</f>
        <v>782.18400000000111</v>
      </c>
      <c r="C25" s="92">
        <f t="shared" si="4"/>
        <v>1171.5529166666665</v>
      </c>
      <c r="D25" s="90">
        <f t="shared" si="0"/>
        <v>-389.36891666666543</v>
      </c>
      <c r="E25" s="90">
        <f t="shared" si="1"/>
        <v>389.36891666666543</v>
      </c>
      <c r="F25" s="90">
        <f t="shared" si="2"/>
        <v>151608.15326617265</v>
      </c>
      <c r="G25" s="91">
        <f t="shared" si="3"/>
        <v>4.9779708695992866E-3</v>
      </c>
    </row>
    <row r="26" spans="1:7" ht="16" x14ac:dyDescent="0.2">
      <c r="A26" s="100">
        <v>25</v>
      </c>
      <c r="B26" s="101"/>
      <c r="C26" s="102">
        <f t="shared" si="4"/>
        <v>991.7293333333339</v>
      </c>
    </row>
    <row r="27" spans="1:7" ht="16" x14ac:dyDescent="0.2">
      <c r="B27" s="72"/>
      <c r="C27" s="99"/>
    </row>
    <row r="28" spans="1:7" ht="16" x14ac:dyDescent="0.2">
      <c r="C28" s="99"/>
    </row>
    <row r="36" spans="7:7" x14ac:dyDescent="0.15">
      <c r="G36" s="73"/>
    </row>
  </sheetData>
  <printOptions headings="1" gridLines="1" gridLinesSet="0"/>
  <pageMargins left="0.7" right="0.7" top="0.75" bottom="0.75" header="0.5" footer="0.5"/>
  <pageSetup scale="85" orientation="landscape" horizontalDpi="4294967292"/>
  <headerFooter>
    <oddHeader>&amp;A</oddHeader>
    <oddFooter>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87" zoomScaleNormal="87" zoomScalePageLayoutView="87" workbookViewId="0">
      <selection activeCell="U33" sqref="U33"/>
    </sheetView>
  </sheetViews>
  <sheetFormatPr baseColWidth="10" defaultRowHeight="16" x14ac:dyDescent="0.2"/>
  <cols>
    <col min="5" max="5" width="12.6640625" bestFit="1" customWidth="1"/>
    <col min="6" max="6" width="9.83203125" customWidth="1"/>
    <col min="7" max="7" width="12" customWidth="1"/>
    <col min="8" max="8" width="14.6640625" customWidth="1"/>
    <col min="9" max="9" width="6.83203125" customWidth="1"/>
    <col min="10" max="10" width="9.5" customWidth="1"/>
    <col min="11" max="11" width="15.1640625" customWidth="1"/>
    <col min="12" max="12" width="10.83203125" customWidth="1"/>
    <col min="13" max="13" width="11.1640625" customWidth="1"/>
    <col min="14" max="14" width="6.33203125" customWidth="1"/>
    <col min="15" max="15" width="5.83203125" customWidth="1"/>
    <col min="16" max="16" width="6.6640625" customWidth="1"/>
    <col min="17" max="17" width="8.33203125" customWidth="1"/>
    <col min="18" max="18" width="8" customWidth="1"/>
  </cols>
  <sheetData>
    <row r="1" spans="1:19" x14ac:dyDescent="0.2">
      <c r="A1" s="10" t="s">
        <v>1</v>
      </c>
      <c r="B1" s="10" t="s">
        <v>0</v>
      </c>
      <c r="C1" s="10" t="s">
        <v>13</v>
      </c>
      <c r="D1" s="10" t="s">
        <v>2</v>
      </c>
      <c r="E1" s="10" t="s">
        <v>11</v>
      </c>
      <c r="F1" s="10" t="s">
        <v>19</v>
      </c>
      <c r="G1" s="10" t="s">
        <v>14</v>
      </c>
      <c r="H1" s="10" t="s">
        <v>15</v>
      </c>
      <c r="I1" s="10" t="s">
        <v>12</v>
      </c>
    </row>
    <row r="2" spans="1:19" x14ac:dyDescent="0.2">
      <c r="A2" s="11">
        <v>17</v>
      </c>
      <c r="B2" s="12">
        <v>1</v>
      </c>
      <c r="C2" s="4">
        <v>1</v>
      </c>
      <c r="D2" s="16">
        <f>DATA!$E4</f>
        <v>953.02800000000104</v>
      </c>
      <c r="E2" s="16">
        <f t="shared" ref="E2:E13" si="0">$L$11*S6</f>
        <v>805.49536583282077</v>
      </c>
      <c r="F2" s="16">
        <f>D2-E2</f>
        <v>147.53263416718028</v>
      </c>
      <c r="G2" s="16">
        <f>ABS(F2)</f>
        <v>147.53263416718028</v>
      </c>
      <c r="H2" s="16">
        <f>(F2)^2</f>
        <v>21765.878144307047</v>
      </c>
      <c r="I2" s="4">
        <f>((ABS(F2/D2)))*(1/100)</f>
        <v>1.5480409197545101E-3</v>
      </c>
      <c r="K2" s="23" t="s">
        <v>19</v>
      </c>
      <c r="L2" s="18">
        <f>AVERAGE(F2:F25)</f>
        <v>1.4210854715202004E-14</v>
      </c>
    </row>
    <row r="3" spans="1:19" ht="21" customHeight="1" x14ac:dyDescent="0.2">
      <c r="A3" s="11">
        <v>17</v>
      </c>
      <c r="B3" s="12">
        <v>2</v>
      </c>
      <c r="C3" s="4">
        <v>2</v>
      </c>
      <c r="D3" s="16">
        <f>DATA!$E5</f>
        <v>741.8420000000001</v>
      </c>
      <c r="E3" s="16">
        <f t="shared" si="0"/>
        <v>829.51580578053199</v>
      </c>
      <c r="F3" s="16">
        <f t="shared" ref="F3:F25" si="1">D3-E3</f>
        <v>-87.673805780531893</v>
      </c>
      <c r="G3" s="16">
        <f t="shared" ref="G3:G25" si="2">ABS(F3)</f>
        <v>87.673805780531893</v>
      </c>
      <c r="H3" s="16">
        <f t="shared" ref="H3:H25" si="3">(F3)^2</f>
        <v>7686.6962200424277</v>
      </c>
      <c r="I3" s="4">
        <f t="shared" ref="I3:I25" si="4">((ABS(F3/D3)))*(1/100)</f>
        <v>1.181839337494128E-3</v>
      </c>
      <c r="K3" s="23" t="s">
        <v>14</v>
      </c>
      <c r="L3" s="46">
        <f>AVERAGE(G2:G25)</f>
        <v>140.66365167779534</v>
      </c>
      <c r="N3" s="1"/>
    </row>
    <row r="4" spans="1:19" ht="21" x14ac:dyDescent="0.25">
      <c r="A4" s="11">
        <v>17</v>
      </c>
      <c r="B4" s="12">
        <v>3</v>
      </c>
      <c r="C4" s="4">
        <v>3</v>
      </c>
      <c r="D4" s="16">
        <f>DATA!$E6</f>
        <v>906.95899999999847</v>
      </c>
      <c r="E4" s="16">
        <f t="shared" si="0"/>
        <v>1086.1775765178049</v>
      </c>
      <c r="F4" s="16">
        <f t="shared" si="1"/>
        <v>-179.21857651780647</v>
      </c>
      <c r="G4" s="16">
        <f t="shared" si="2"/>
        <v>179.21857651780647</v>
      </c>
      <c r="H4" s="16">
        <f t="shared" si="3"/>
        <v>32119.298169068854</v>
      </c>
      <c r="I4" s="4">
        <f t="shared" si="4"/>
        <v>1.9760383492286506E-3</v>
      </c>
      <c r="K4" s="23" t="s">
        <v>15</v>
      </c>
      <c r="L4" s="46">
        <f>AVERAGE(H2:H25)</f>
        <v>27874.742767151711</v>
      </c>
      <c r="N4" s="1"/>
      <c r="P4" s="1"/>
      <c r="Q4" s="118" t="s">
        <v>1</v>
      </c>
      <c r="R4" s="119"/>
      <c r="S4" s="3"/>
    </row>
    <row r="5" spans="1:19" ht="16" customHeight="1" x14ac:dyDescent="0.2">
      <c r="A5" s="11">
        <v>17</v>
      </c>
      <c r="B5" s="12">
        <v>4</v>
      </c>
      <c r="C5" s="4">
        <v>4</v>
      </c>
      <c r="D5" s="16">
        <f>DATA!$E7</f>
        <v>2767.9695000000024</v>
      </c>
      <c r="E5" s="16">
        <f t="shared" si="0"/>
        <v>2982.984523913321</v>
      </c>
      <c r="F5" s="16">
        <f t="shared" si="1"/>
        <v>-215.0150239133186</v>
      </c>
      <c r="G5" s="16">
        <f t="shared" si="2"/>
        <v>215.0150239133186</v>
      </c>
      <c r="H5" s="16">
        <f t="shared" si="3"/>
        <v>46231.460508444972</v>
      </c>
      <c r="I5" s="4">
        <f t="shared" si="4"/>
        <v>7.7679694054908627E-4</v>
      </c>
      <c r="K5" s="23" t="s">
        <v>12</v>
      </c>
      <c r="L5" s="5">
        <f>AVERAGE(I2:I25)</f>
        <v>1.5707190386611062E-3</v>
      </c>
      <c r="P5" s="1"/>
      <c r="Q5" s="4">
        <v>1</v>
      </c>
      <c r="R5" s="4">
        <v>2</v>
      </c>
      <c r="S5" s="1"/>
    </row>
    <row r="6" spans="1:19" x14ac:dyDescent="0.2">
      <c r="A6" s="11">
        <v>17</v>
      </c>
      <c r="B6" s="12">
        <v>5</v>
      </c>
      <c r="C6" s="4">
        <v>5</v>
      </c>
      <c r="D6" s="16">
        <f>DATA!$E8</f>
        <v>1752.0135000000034</v>
      </c>
      <c r="E6" s="16">
        <f t="shared" si="0"/>
        <v>1409.5091299532367</v>
      </c>
      <c r="F6" s="16">
        <f t="shared" si="1"/>
        <v>342.50437004676678</v>
      </c>
      <c r="G6" s="16">
        <f t="shared" si="2"/>
        <v>342.50437004676678</v>
      </c>
      <c r="H6" s="16">
        <f t="shared" si="3"/>
        <v>117309.24350113256</v>
      </c>
      <c r="I6" s="4">
        <f t="shared" si="4"/>
        <v>1.9549185554036319E-3</v>
      </c>
      <c r="N6" s="115" t="s">
        <v>0</v>
      </c>
      <c r="O6" s="116"/>
      <c r="P6" s="4">
        <v>1</v>
      </c>
      <c r="Q6" s="20">
        <f>Q24/Q37</f>
        <v>0.93963711403327299</v>
      </c>
      <c r="R6" s="20">
        <f>R24/R37</f>
        <v>0.64871777358456473</v>
      </c>
      <c r="S6" s="19">
        <f t="shared" ref="S6:S17" si="5">AVERAGE(Q6:R6)</f>
        <v>0.79417744380891886</v>
      </c>
    </row>
    <row r="7" spans="1:19" x14ac:dyDescent="0.2">
      <c r="A7" s="11">
        <v>17</v>
      </c>
      <c r="B7" s="12">
        <v>6</v>
      </c>
      <c r="C7" s="4">
        <v>6</v>
      </c>
      <c r="D7" s="16">
        <f>DATA!$E9</f>
        <v>356.68400000000082</v>
      </c>
      <c r="E7" s="16">
        <f t="shared" si="0"/>
        <v>258.46776459173952</v>
      </c>
      <c r="F7" s="16">
        <f t="shared" si="1"/>
        <v>98.216235408261298</v>
      </c>
      <c r="G7" s="16">
        <f t="shared" si="2"/>
        <v>98.216235408261298</v>
      </c>
      <c r="H7" s="16">
        <f t="shared" si="3"/>
        <v>9646.4288977710003</v>
      </c>
      <c r="I7" s="4">
        <f t="shared" si="4"/>
        <v>2.7535924069557664E-3</v>
      </c>
      <c r="N7" s="115"/>
      <c r="O7" s="116"/>
      <c r="P7" s="4">
        <v>2</v>
      </c>
      <c r="Q7" s="20">
        <f t="shared" ref="Q7:Q17" si="6">Q25/$Q$37</f>
        <v>0.73141846404163424</v>
      </c>
      <c r="R7" s="20">
        <f t="shared" ref="R7:R17" si="7">R25/$R$37</f>
        <v>0.90430228663642176</v>
      </c>
      <c r="S7" s="19">
        <f t="shared" si="5"/>
        <v>0.817860375339028</v>
      </c>
    </row>
    <row r="8" spans="1:19" x14ac:dyDescent="0.2">
      <c r="A8" s="11">
        <v>17</v>
      </c>
      <c r="B8" s="12">
        <v>7</v>
      </c>
      <c r="C8" s="4">
        <v>7</v>
      </c>
      <c r="D8" s="16">
        <f>DATA!$E10</f>
        <v>410.74550000000102</v>
      </c>
      <c r="E8" s="16">
        <f t="shared" si="0"/>
        <v>500.25058727846181</v>
      </c>
      <c r="F8" s="16">
        <f t="shared" si="1"/>
        <v>-89.505087278460792</v>
      </c>
      <c r="G8" s="16">
        <f t="shared" si="2"/>
        <v>89.505087278460792</v>
      </c>
      <c r="H8" s="16">
        <f t="shared" si="3"/>
        <v>8011.1606487248837</v>
      </c>
      <c r="I8" s="4">
        <f t="shared" si="4"/>
        <v>2.1790886882135183E-3</v>
      </c>
      <c r="K8" s="9" t="s">
        <v>5</v>
      </c>
      <c r="L8" s="21">
        <f>SUM(D2:D13)</f>
        <v>12171.013500000008</v>
      </c>
      <c r="N8" s="115"/>
      <c r="O8" s="116"/>
      <c r="P8" s="4">
        <v>3</v>
      </c>
      <c r="Q8" s="20">
        <f t="shared" si="6"/>
        <v>0.89421542421261579</v>
      </c>
      <c r="R8" s="20">
        <f t="shared" si="7"/>
        <v>1.2476162183557948</v>
      </c>
      <c r="S8" s="19">
        <f t="shared" si="5"/>
        <v>1.0709158212842054</v>
      </c>
    </row>
    <row r="9" spans="1:19" x14ac:dyDescent="0.2">
      <c r="A9" s="11">
        <v>17</v>
      </c>
      <c r="B9" s="12">
        <v>8</v>
      </c>
      <c r="C9" s="4">
        <v>8</v>
      </c>
      <c r="D9" s="16">
        <f>DATA!$E11</f>
        <v>641.80350000000033</v>
      </c>
      <c r="E9" s="16">
        <f t="shared" si="0"/>
        <v>646.32753502906212</v>
      </c>
      <c r="F9" s="16">
        <f t="shared" si="1"/>
        <v>-4.5240350290617926</v>
      </c>
      <c r="G9" s="16">
        <f t="shared" si="2"/>
        <v>4.5240350290617926</v>
      </c>
      <c r="H9" s="16">
        <f t="shared" si="3"/>
        <v>20.466892944178134</v>
      </c>
      <c r="I9" s="4">
        <f t="shared" si="4"/>
        <v>7.0489410373452161E-5</v>
      </c>
      <c r="K9" s="9" t="s">
        <v>6</v>
      </c>
      <c r="L9" s="21">
        <f>SUM(D14:D25)</f>
        <v>13974.696500000007</v>
      </c>
      <c r="N9" s="115"/>
      <c r="O9" s="116"/>
      <c r="P9" s="4">
        <v>4</v>
      </c>
      <c r="Q9" s="20">
        <f t="shared" si="6"/>
        <v>2.7290770813786382</v>
      </c>
      <c r="R9" s="20">
        <f t="shared" si="7"/>
        <v>3.1530648268461494</v>
      </c>
      <c r="S9" s="19">
        <f t="shared" si="5"/>
        <v>2.9410709541123938</v>
      </c>
    </row>
    <row r="10" spans="1:19" x14ac:dyDescent="0.2">
      <c r="A10" s="11">
        <v>17</v>
      </c>
      <c r="B10" s="12">
        <v>9</v>
      </c>
      <c r="C10" s="4">
        <v>9</v>
      </c>
      <c r="D10" s="16">
        <f>DATA!$E12</f>
        <v>669.61050000000114</v>
      </c>
      <c r="E10" s="16">
        <f t="shared" si="0"/>
        <v>732.41934106593135</v>
      </c>
      <c r="F10" s="16">
        <f t="shared" si="1"/>
        <v>-62.80884106593021</v>
      </c>
      <c r="G10" s="16">
        <f t="shared" si="2"/>
        <v>62.80884106593021</v>
      </c>
      <c r="H10" s="16">
        <f t="shared" si="3"/>
        <v>3944.9505160452813</v>
      </c>
      <c r="I10" s="4">
        <f t="shared" si="4"/>
        <v>9.3799068362772245E-4</v>
      </c>
      <c r="K10" s="9" t="s">
        <v>7</v>
      </c>
      <c r="L10" s="21">
        <f>($L$9/$L$8)*$L$9</f>
        <v>16045.676250964008</v>
      </c>
      <c r="N10" s="115"/>
      <c r="O10" s="116"/>
      <c r="P10" s="4">
        <v>5</v>
      </c>
      <c r="Q10" s="20">
        <f t="shared" si="6"/>
        <v>1.7273961613796605</v>
      </c>
      <c r="R10" s="20">
        <f t="shared" si="7"/>
        <v>1.0520123996968398</v>
      </c>
      <c r="S10" s="19">
        <f t="shared" si="5"/>
        <v>1.38970428053825</v>
      </c>
    </row>
    <row r="11" spans="1:19" x14ac:dyDescent="0.2">
      <c r="A11" s="11">
        <v>17</v>
      </c>
      <c r="B11" s="12">
        <v>10</v>
      </c>
      <c r="C11" s="4">
        <v>10</v>
      </c>
      <c r="D11" s="16">
        <f>DATA!$E13</f>
        <v>943.57499999999789</v>
      </c>
      <c r="E11" s="16">
        <f t="shared" si="0"/>
        <v>1090.5887642214257</v>
      </c>
      <c r="F11" s="16">
        <f t="shared" si="1"/>
        <v>-147.01376422142778</v>
      </c>
      <c r="G11" s="16">
        <f t="shared" si="2"/>
        <v>147.01376422142778</v>
      </c>
      <c r="H11" s="16">
        <f t="shared" si="3"/>
        <v>21613.046870553557</v>
      </c>
      <c r="I11" s="4">
        <f t="shared" si="4"/>
        <v>1.5580506501489347E-3</v>
      </c>
      <c r="K11" s="9" t="s">
        <v>9</v>
      </c>
      <c r="L11" s="21">
        <f>$L$8/12</f>
        <v>1014.2511250000007</v>
      </c>
      <c r="N11" s="115"/>
      <c r="O11" s="116"/>
      <c r="P11" s="4">
        <v>6</v>
      </c>
      <c r="Q11" s="20">
        <f t="shared" si="6"/>
        <v>0.35167227445767002</v>
      </c>
      <c r="R11" s="20">
        <f t="shared" si="7"/>
        <v>0.15799985352096912</v>
      </c>
      <c r="S11" s="19">
        <f t="shared" si="5"/>
        <v>0.25483606398931957</v>
      </c>
    </row>
    <row r="12" spans="1:19" x14ac:dyDescent="0.2">
      <c r="A12" s="11">
        <v>17</v>
      </c>
      <c r="B12" s="12">
        <v>11</v>
      </c>
      <c r="C12" s="4">
        <v>11</v>
      </c>
      <c r="D12" s="16">
        <f>DATA!$E14</f>
        <v>1110.3250000000014</v>
      </c>
      <c r="E12" s="16">
        <f t="shared" si="0"/>
        <v>1030.4334805361882</v>
      </c>
      <c r="F12" s="16">
        <f t="shared" si="1"/>
        <v>79.891519463813211</v>
      </c>
      <c r="G12" s="16">
        <f t="shared" si="2"/>
        <v>79.891519463813211</v>
      </c>
      <c r="H12" s="16">
        <f t="shared" si="3"/>
        <v>6382.654882236845</v>
      </c>
      <c r="I12" s="4">
        <f t="shared" si="4"/>
        <v>7.1953274459111624E-4</v>
      </c>
      <c r="K12" s="9" t="s">
        <v>10</v>
      </c>
      <c r="L12" s="21">
        <f>$L$9/12</f>
        <v>1164.5580416666674</v>
      </c>
      <c r="N12" s="115"/>
      <c r="O12" s="116"/>
      <c r="P12" s="4">
        <v>7</v>
      </c>
      <c r="Q12" s="20">
        <f t="shared" si="6"/>
        <v>0.4049741625872002</v>
      </c>
      <c r="R12" s="20">
        <f t="shared" si="7"/>
        <v>0.58146908592970226</v>
      </c>
      <c r="S12" s="19">
        <f t="shared" si="5"/>
        <v>0.49322162425845123</v>
      </c>
    </row>
    <row r="13" spans="1:19" x14ac:dyDescent="0.2">
      <c r="A13" s="11">
        <v>17</v>
      </c>
      <c r="B13" s="12">
        <v>12</v>
      </c>
      <c r="C13" s="4">
        <v>12</v>
      </c>
      <c r="D13" s="16">
        <f>DATA!$E15</f>
        <v>916.45800000000111</v>
      </c>
      <c r="E13" s="16">
        <f t="shared" si="0"/>
        <v>798.84362527948383</v>
      </c>
      <c r="F13" s="16">
        <f t="shared" si="1"/>
        <v>117.61437472051728</v>
      </c>
      <c r="G13" s="16">
        <f t="shared" si="2"/>
        <v>117.61437472051728</v>
      </c>
      <c r="H13" s="16">
        <f t="shared" si="3"/>
        <v>13833.141140898253</v>
      </c>
      <c r="I13" s="4">
        <f t="shared" si="4"/>
        <v>1.2833580450006125E-3</v>
      </c>
      <c r="K13" s="9" t="s">
        <v>8</v>
      </c>
      <c r="L13" s="21">
        <f>L10/12</f>
        <v>1337.1396875803341</v>
      </c>
      <c r="N13" s="115"/>
      <c r="O13" s="116"/>
      <c r="P13" s="4">
        <v>8</v>
      </c>
      <c r="Q13" s="20">
        <f t="shared" si="6"/>
        <v>0.6327855934101132</v>
      </c>
      <c r="R13" s="20">
        <f t="shared" si="7"/>
        <v>0.6417065300845719</v>
      </c>
      <c r="S13" s="19">
        <f t="shared" si="5"/>
        <v>0.63724606174734255</v>
      </c>
    </row>
    <row r="14" spans="1:19" x14ac:dyDescent="0.2">
      <c r="A14" s="13">
        <v>18</v>
      </c>
      <c r="B14" s="12">
        <v>1</v>
      </c>
      <c r="C14" s="4">
        <v>13</v>
      </c>
      <c r="D14" s="16">
        <f>DATA!$E16</f>
        <v>755.46950000000118</v>
      </c>
      <c r="E14" s="16">
        <f t="shared" ref="E14:E25" si="8">$L$12*S6</f>
        <v>924.8657286979543</v>
      </c>
      <c r="F14" s="16">
        <f t="shared" si="1"/>
        <v>-169.39622869795312</v>
      </c>
      <c r="G14" s="16">
        <f t="shared" si="2"/>
        <v>169.39622869795312</v>
      </c>
      <c r="H14" s="16">
        <f t="shared" si="3"/>
        <v>28695.082297089237</v>
      </c>
      <c r="I14" s="4">
        <f t="shared" si="4"/>
        <v>2.2422642965460931E-3</v>
      </c>
      <c r="N14" s="115"/>
      <c r="O14" s="116"/>
      <c r="P14" s="4">
        <v>9</v>
      </c>
      <c r="Q14" s="20">
        <f t="shared" si="6"/>
        <v>0.66020188047610073</v>
      </c>
      <c r="R14" s="20">
        <f t="shared" si="7"/>
        <v>0.7840545231161179</v>
      </c>
      <c r="S14" s="19">
        <f t="shared" si="5"/>
        <v>0.72212820179610926</v>
      </c>
    </row>
    <row r="15" spans="1:19" x14ac:dyDescent="0.2">
      <c r="A15" s="13">
        <v>18</v>
      </c>
      <c r="B15" s="12">
        <v>2</v>
      </c>
      <c r="C15" s="4">
        <v>14</v>
      </c>
      <c r="D15" s="16">
        <f>DATA!$E17</f>
        <v>1053.1125000000006</v>
      </c>
      <c r="E15" s="16">
        <f t="shared" si="8"/>
        <v>952.44587706158393</v>
      </c>
      <c r="F15" s="16">
        <f t="shared" si="1"/>
        <v>100.66662293841671</v>
      </c>
      <c r="G15" s="16">
        <f t="shared" si="2"/>
        <v>100.66662293841671</v>
      </c>
      <c r="H15" s="16">
        <f t="shared" si="3"/>
        <v>10133.768973825365</v>
      </c>
      <c r="I15" s="4">
        <f t="shared" si="4"/>
        <v>9.5589619284185362E-4</v>
      </c>
      <c r="N15" s="115"/>
      <c r="O15" s="116"/>
      <c r="P15" s="4">
        <v>10</v>
      </c>
      <c r="Q15" s="20">
        <f t="shared" si="6"/>
        <v>0.93031693704061436</v>
      </c>
      <c r="R15" s="20">
        <f t="shared" si="7"/>
        <v>1.2202131187607532</v>
      </c>
      <c r="S15" s="19">
        <f t="shared" si="5"/>
        <v>1.0752650279006839</v>
      </c>
    </row>
    <row r="16" spans="1:19" x14ac:dyDescent="0.2">
      <c r="A16" s="13">
        <v>18</v>
      </c>
      <c r="B16" s="12">
        <v>3</v>
      </c>
      <c r="C16" s="4">
        <v>15</v>
      </c>
      <c r="D16" s="16">
        <f>DATA!$E18</f>
        <v>1452.9214999999976</v>
      </c>
      <c r="E16" s="16">
        <f t="shared" si="8"/>
        <v>1247.1436316245849</v>
      </c>
      <c r="F16" s="16">
        <f t="shared" si="1"/>
        <v>205.77786837541271</v>
      </c>
      <c r="G16" s="16">
        <f t="shared" si="2"/>
        <v>205.77786837541271</v>
      </c>
      <c r="H16" s="16">
        <f t="shared" si="3"/>
        <v>42344.53111312868</v>
      </c>
      <c r="I16" s="4">
        <f t="shared" si="4"/>
        <v>1.4163041043539727E-3</v>
      </c>
      <c r="N16" s="115"/>
      <c r="O16" s="116"/>
      <c r="P16" s="4">
        <v>11</v>
      </c>
      <c r="Q16" s="20">
        <f t="shared" si="6"/>
        <v>1.0947239521178749</v>
      </c>
      <c r="R16" s="20">
        <f t="shared" si="7"/>
        <v>0.93718600615047332</v>
      </c>
      <c r="S16" s="19">
        <f t="shared" si="5"/>
        <v>1.015954979134174</v>
      </c>
    </row>
    <row r="17" spans="1:19" x14ac:dyDescent="0.2">
      <c r="A17" s="13">
        <v>18</v>
      </c>
      <c r="B17" s="12">
        <v>4</v>
      </c>
      <c r="C17" s="4">
        <v>16</v>
      </c>
      <c r="D17" s="16">
        <f>DATA!$E19</f>
        <v>3671.9270000000015</v>
      </c>
      <c r="E17" s="16">
        <f t="shared" si="8"/>
        <v>3425.0478307238463</v>
      </c>
      <c r="F17" s="16">
        <f t="shared" si="1"/>
        <v>246.87916927615515</v>
      </c>
      <c r="G17" s="16">
        <f t="shared" si="2"/>
        <v>246.87916927615515</v>
      </c>
      <c r="H17" s="16">
        <f t="shared" si="3"/>
        <v>60949.324222484473</v>
      </c>
      <c r="I17" s="4">
        <f t="shared" si="4"/>
        <v>6.7234225864554241E-4</v>
      </c>
      <c r="M17" s="2"/>
      <c r="N17" s="115"/>
      <c r="O17" s="116"/>
      <c r="P17" s="4">
        <v>12</v>
      </c>
      <c r="Q17" s="20">
        <f t="shared" si="6"/>
        <v>0.90358095486460566</v>
      </c>
      <c r="R17" s="20">
        <f t="shared" si="7"/>
        <v>0.6716573773176403</v>
      </c>
      <c r="S17" s="19">
        <f t="shared" si="5"/>
        <v>0.78761916609112292</v>
      </c>
    </row>
    <row r="18" spans="1:19" x14ac:dyDescent="0.2">
      <c r="A18" s="13">
        <v>18</v>
      </c>
      <c r="B18" s="12">
        <v>5</v>
      </c>
      <c r="C18" s="4">
        <v>17</v>
      </c>
      <c r="D18" s="16">
        <f>DATA!$E20</f>
        <v>1225.1295000000032</v>
      </c>
      <c r="E18" s="16">
        <f t="shared" si="8"/>
        <v>1618.3912954394093</v>
      </c>
      <c r="F18" s="16">
        <f t="shared" si="1"/>
        <v>-393.26179543940611</v>
      </c>
      <c r="G18" s="16">
        <f t="shared" si="2"/>
        <v>393.26179543940611</v>
      </c>
      <c r="H18" s="16">
        <f t="shared" si="3"/>
        <v>154654.83975222529</v>
      </c>
      <c r="I18" s="4">
        <f t="shared" si="4"/>
        <v>3.2099610321962295E-3</v>
      </c>
      <c r="M18" s="2"/>
      <c r="N18" s="2"/>
      <c r="P18" s="7" t="s">
        <v>3</v>
      </c>
      <c r="Q18" s="6">
        <f>SUM(Q6:Q17)</f>
        <v>12</v>
      </c>
      <c r="R18" s="6">
        <f>SUM(R6:R17)</f>
        <v>11.999999999999996</v>
      </c>
      <c r="S18" s="6">
        <f>SUM(S6:S17)</f>
        <v>11.999999999999998</v>
      </c>
    </row>
    <row r="19" spans="1:19" x14ac:dyDescent="0.2">
      <c r="A19" s="13">
        <v>18</v>
      </c>
      <c r="B19" s="12">
        <v>6</v>
      </c>
      <c r="C19" s="4">
        <v>18</v>
      </c>
      <c r="D19" s="16">
        <f>DATA!$E21</f>
        <v>184.00000000000011</v>
      </c>
      <c r="E19" s="16">
        <f t="shared" si="8"/>
        <v>296.77138762544354</v>
      </c>
      <c r="F19" s="16">
        <f t="shared" si="1"/>
        <v>-112.77138762544342</v>
      </c>
      <c r="G19" s="16">
        <f t="shared" si="2"/>
        <v>112.77138762544342</v>
      </c>
      <c r="H19" s="16">
        <f t="shared" si="3"/>
        <v>12717.385866968014</v>
      </c>
      <c r="I19" s="4">
        <f t="shared" si="4"/>
        <v>6.1288797622523561E-3</v>
      </c>
      <c r="P19" s="7" t="s">
        <v>4</v>
      </c>
      <c r="Q19" s="6">
        <f>AVERAGE(Q6:Q17)</f>
        <v>1</v>
      </c>
      <c r="R19" s="6">
        <f>AVERAGE(R6:R17)</f>
        <v>0.99999999999999967</v>
      </c>
      <c r="S19" s="1"/>
    </row>
    <row r="20" spans="1:19" x14ac:dyDescent="0.2">
      <c r="A20" s="13">
        <v>18</v>
      </c>
      <c r="B20" s="12">
        <v>7</v>
      </c>
      <c r="C20" s="4">
        <v>19</v>
      </c>
      <c r="D20" s="16">
        <f>DATA!$E22</f>
        <v>677.15450000000124</v>
      </c>
      <c r="E20" s="16">
        <f t="shared" si="8"/>
        <v>574.38520885407479</v>
      </c>
      <c r="F20" s="16">
        <f t="shared" si="1"/>
        <v>102.76929114592645</v>
      </c>
      <c r="G20" s="16">
        <f t="shared" si="2"/>
        <v>102.76929114592645</v>
      </c>
      <c r="H20" s="16">
        <f t="shared" si="3"/>
        <v>10561.527202636196</v>
      </c>
      <c r="I20" s="4">
        <f t="shared" si="4"/>
        <v>1.5176638587785544E-3</v>
      </c>
    </row>
    <row r="21" spans="1:19" ht="19" customHeight="1" x14ac:dyDescent="0.2">
      <c r="A21" s="13">
        <v>18</v>
      </c>
      <c r="B21" s="12">
        <v>8</v>
      </c>
      <c r="C21" s="4">
        <v>20</v>
      </c>
      <c r="D21" s="16">
        <f>DATA!$E23</f>
        <v>747.30450000000144</v>
      </c>
      <c r="E21" s="16">
        <f t="shared" si="8"/>
        <v>742.11002572828147</v>
      </c>
      <c r="F21" s="16">
        <f t="shared" si="1"/>
        <v>5.1944742717199688</v>
      </c>
      <c r="G21" s="16">
        <f t="shared" si="2"/>
        <v>5.1944742717199688</v>
      </c>
      <c r="H21" s="16">
        <f t="shared" si="3"/>
        <v>26.982562959560699</v>
      </c>
      <c r="I21" s="4">
        <f t="shared" si="4"/>
        <v>6.9509474005843123E-5</v>
      </c>
    </row>
    <row r="22" spans="1:19" ht="21" customHeight="1" x14ac:dyDescent="0.25">
      <c r="A22" s="13">
        <v>18</v>
      </c>
      <c r="B22" s="12">
        <v>9</v>
      </c>
      <c r="C22" s="4">
        <v>21</v>
      </c>
      <c r="D22" s="16">
        <f>DATA!$E24</f>
        <v>913.07699999999897</v>
      </c>
      <c r="E22" s="16">
        <f t="shared" si="8"/>
        <v>840.96020451594893</v>
      </c>
      <c r="F22" s="16">
        <f t="shared" si="1"/>
        <v>72.116795484050044</v>
      </c>
      <c r="G22" s="16">
        <f t="shared" si="2"/>
        <v>72.116795484050044</v>
      </c>
      <c r="H22" s="16">
        <f t="shared" si="3"/>
        <v>5200.8321908883008</v>
      </c>
      <c r="I22" s="4">
        <f t="shared" si="4"/>
        <v>7.8982161946966275E-4</v>
      </c>
      <c r="P22" s="1"/>
      <c r="Q22" s="113" t="s">
        <v>1</v>
      </c>
      <c r="R22" s="114"/>
      <c r="S22" s="3"/>
    </row>
    <row r="23" spans="1:19" x14ac:dyDescent="0.2">
      <c r="A23" s="13">
        <v>18</v>
      </c>
      <c r="B23" s="12">
        <v>10</v>
      </c>
      <c r="C23" s="4">
        <v>22</v>
      </c>
      <c r="D23" s="16">
        <f>DATA!$E25</f>
        <v>1421.0089999999993</v>
      </c>
      <c r="E23" s="16">
        <f t="shared" si="8"/>
        <v>1252.2085351646749</v>
      </c>
      <c r="F23" s="16">
        <f t="shared" si="1"/>
        <v>168.80046483532442</v>
      </c>
      <c r="G23" s="16">
        <f t="shared" si="2"/>
        <v>168.80046483532442</v>
      </c>
      <c r="H23" s="16">
        <f t="shared" si="3"/>
        <v>28493.596928621595</v>
      </c>
      <c r="I23" s="4">
        <f t="shared" si="4"/>
        <v>1.1878915955868296E-3</v>
      </c>
      <c r="P23" s="1"/>
      <c r="Q23" s="4">
        <v>1</v>
      </c>
      <c r="R23" s="4">
        <v>2</v>
      </c>
      <c r="S23" s="1"/>
    </row>
    <row r="24" spans="1:19" ht="16" customHeight="1" x14ac:dyDescent="0.2">
      <c r="A24" s="13">
        <v>18</v>
      </c>
      <c r="B24" s="12">
        <v>11</v>
      </c>
      <c r="C24" s="4">
        <v>23</v>
      </c>
      <c r="D24" s="16">
        <f>DATA!$E26</f>
        <v>1091.4075000000005</v>
      </c>
      <c r="E24" s="16">
        <f t="shared" si="8"/>
        <v>1183.1385409219936</v>
      </c>
      <c r="F24" s="16">
        <f t="shared" si="1"/>
        <v>-91.731040921993099</v>
      </c>
      <c r="G24" s="16">
        <f t="shared" si="2"/>
        <v>91.731040921993099</v>
      </c>
      <c r="H24" s="16">
        <f t="shared" si="3"/>
        <v>8414.5838686323732</v>
      </c>
      <c r="I24" s="4">
        <f t="shared" si="4"/>
        <v>8.4048387904603068E-4</v>
      </c>
      <c r="N24" s="117" t="s">
        <v>0</v>
      </c>
      <c r="O24" s="117"/>
      <c r="P24" s="4">
        <v>1</v>
      </c>
      <c r="Q24" s="1">
        <f t="shared" ref="Q24:Q35" si="9">$D2</f>
        <v>953.02800000000104</v>
      </c>
      <c r="R24" s="1">
        <f t="shared" ref="R24:R35" si="10">$D14</f>
        <v>755.46950000000118</v>
      </c>
      <c r="S24" s="6"/>
    </row>
    <row r="25" spans="1:19" ht="21" customHeight="1" x14ac:dyDescent="0.2">
      <c r="A25" s="13">
        <v>18</v>
      </c>
      <c r="B25" s="12">
        <v>12</v>
      </c>
      <c r="C25" s="4">
        <v>24</v>
      </c>
      <c r="D25" s="16">
        <f>DATA!$E27</f>
        <v>782.18400000000111</v>
      </c>
      <c r="E25" s="16">
        <f t="shared" si="8"/>
        <v>917.22823364221176</v>
      </c>
      <c r="F25" s="16">
        <f t="shared" si="1"/>
        <v>-135.04423364221066</v>
      </c>
      <c r="G25" s="16">
        <f t="shared" si="2"/>
        <v>135.04423364221066</v>
      </c>
      <c r="H25" s="16">
        <f t="shared" si="3"/>
        <v>18236.945040011982</v>
      </c>
      <c r="I25" s="4">
        <f t="shared" si="4"/>
        <v>1.7265021228024414E-3</v>
      </c>
      <c r="N25" s="117"/>
      <c r="O25" s="117"/>
      <c r="P25" s="4">
        <v>2</v>
      </c>
      <c r="Q25" s="1">
        <f t="shared" si="9"/>
        <v>741.8420000000001</v>
      </c>
      <c r="R25" s="1">
        <f t="shared" si="10"/>
        <v>1053.1125000000006</v>
      </c>
      <c r="S25" s="6"/>
    </row>
    <row r="26" spans="1:19" x14ac:dyDescent="0.2">
      <c r="A26" s="83">
        <v>19</v>
      </c>
      <c r="B26" s="79">
        <v>1</v>
      </c>
      <c r="C26" s="80">
        <v>25</v>
      </c>
      <c r="D26" s="63">
        <f t="shared" ref="D26:D37" si="11">$L$13*S6</f>
        <v>1061.9261790980061</v>
      </c>
      <c r="E26" s="14"/>
      <c r="F26" s="14"/>
      <c r="G26" s="14"/>
      <c r="H26" s="14"/>
      <c r="N26" s="117"/>
      <c r="O26" s="117"/>
      <c r="P26" s="4">
        <v>3</v>
      </c>
      <c r="Q26" s="1">
        <f t="shared" si="9"/>
        <v>906.95899999999847</v>
      </c>
      <c r="R26" s="1">
        <f t="shared" si="10"/>
        <v>1452.9214999999976</v>
      </c>
      <c r="S26" s="6"/>
    </row>
    <row r="27" spans="1:19" x14ac:dyDescent="0.2">
      <c r="A27" s="83">
        <v>19</v>
      </c>
      <c r="B27" s="79">
        <v>2</v>
      </c>
      <c r="C27" s="80">
        <v>26</v>
      </c>
      <c r="D27" s="63">
        <f t="shared" si="11"/>
        <v>1093.5935667651627</v>
      </c>
      <c r="E27" s="14"/>
      <c r="F27" s="14"/>
      <c r="G27" s="14"/>
      <c r="H27" s="14"/>
      <c r="N27" s="117"/>
      <c r="O27" s="117"/>
      <c r="P27" s="4">
        <v>4</v>
      </c>
      <c r="Q27" s="1">
        <f t="shared" si="9"/>
        <v>2767.9695000000024</v>
      </c>
      <c r="R27" s="1">
        <f t="shared" si="10"/>
        <v>3671.9270000000015</v>
      </c>
      <c r="S27" s="6"/>
    </row>
    <row r="28" spans="1:19" x14ac:dyDescent="0.2">
      <c r="A28" s="83">
        <v>19</v>
      </c>
      <c r="B28" s="79">
        <v>3</v>
      </c>
      <c r="C28" s="80">
        <v>27</v>
      </c>
      <c r="D28" s="63">
        <f t="shared" si="11"/>
        <v>1431.9640466967992</v>
      </c>
      <c r="E28" s="14"/>
      <c r="F28" s="14"/>
      <c r="G28" s="14"/>
      <c r="H28" s="14"/>
      <c r="N28" s="117"/>
      <c r="O28" s="117"/>
      <c r="P28" s="4">
        <v>5</v>
      </c>
      <c r="Q28" s="1">
        <f t="shared" si="9"/>
        <v>1752.0135000000034</v>
      </c>
      <c r="R28" s="1">
        <f t="shared" si="10"/>
        <v>1225.1295000000032</v>
      </c>
      <c r="S28" s="6"/>
    </row>
    <row r="29" spans="1:19" x14ac:dyDescent="0.2">
      <c r="A29" s="83">
        <v>19</v>
      </c>
      <c r="B29" s="79">
        <v>4</v>
      </c>
      <c r="C29" s="80">
        <v>28</v>
      </c>
      <c r="D29" s="63">
        <f t="shared" si="11"/>
        <v>3932.6226967334414</v>
      </c>
      <c r="E29" s="14"/>
      <c r="F29" s="14"/>
      <c r="G29" s="14"/>
      <c r="H29" s="14"/>
      <c r="N29" s="117"/>
      <c r="O29" s="117"/>
      <c r="P29" s="4">
        <v>6</v>
      </c>
      <c r="Q29" s="1">
        <f t="shared" si="9"/>
        <v>356.68400000000082</v>
      </c>
      <c r="R29" s="1">
        <f t="shared" si="10"/>
        <v>184.00000000000011</v>
      </c>
      <c r="S29" s="6"/>
    </row>
    <row r="30" spans="1:19" x14ac:dyDescent="0.2">
      <c r="A30" s="83">
        <v>19</v>
      </c>
      <c r="B30" s="81">
        <v>5</v>
      </c>
      <c r="C30" s="80">
        <v>29</v>
      </c>
      <c r="D30" s="57">
        <f t="shared" si="11"/>
        <v>1858.2287475079686</v>
      </c>
      <c r="E30" s="14"/>
      <c r="F30" s="14"/>
      <c r="G30" s="14"/>
      <c r="H30" s="14"/>
      <c r="N30" s="117"/>
      <c r="O30" s="117"/>
      <c r="P30" s="4">
        <v>7</v>
      </c>
      <c r="Q30" s="1">
        <f t="shared" si="9"/>
        <v>410.74550000000102</v>
      </c>
      <c r="R30" s="1">
        <f t="shared" si="10"/>
        <v>677.15450000000124</v>
      </c>
      <c r="S30" s="6"/>
    </row>
    <row r="31" spans="1:19" x14ac:dyDescent="0.2">
      <c r="A31" s="83">
        <v>19</v>
      </c>
      <c r="B31" s="79">
        <v>6</v>
      </c>
      <c r="C31" s="80">
        <v>30</v>
      </c>
      <c r="D31" s="63">
        <f t="shared" si="11"/>
        <v>340.75141498688083</v>
      </c>
      <c r="E31" s="14"/>
      <c r="F31" s="14"/>
      <c r="G31" s="14"/>
      <c r="H31" s="14"/>
      <c r="N31" s="117"/>
      <c r="O31" s="117"/>
      <c r="P31" s="4">
        <v>8</v>
      </c>
      <c r="Q31" s="1">
        <f t="shared" si="9"/>
        <v>641.80350000000033</v>
      </c>
      <c r="R31" s="1">
        <f t="shared" si="10"/>
        <v>747.30450000000144</v>
      </c>
      <c r="S31" s="6"/>
    </row>
    <row r="32" spans="1:19" x14ac:dyDescent="0.2">
      <c r="A32" s="83">
        <v>19</v>
      </c>
      <c r="B32" s="79">
        <v>7</v>
      </c>
      <c r="C32" s="80">
        <v>31</v>
      </c>
      <c r="D32" s="63">
        <f>$L$13*S12</f>
        <v>659.50620856881039</v>
      </c>
      <c r="E32" s="14"/>
      <c r="F32" s="14"/>
      <c r="G32" s="14"/>
      <c r="H32" s="14"/>
      <c r="N32" s="117"/>
      <c r="O32" s="117"/>
      <c r="P32" s="4">
        <v>9</v>
      </c>
      <c r="Q32" s="1">
        <f t="shared" si="9"/>
        <v>669.61050000000114</v>
      </c>
      <c r="R32" s="1">
        <f t="shared" si="10"/>
        <v>913.07699999999897</v>
      </c>
      <c r="S32" s="6"/>
    </row>
    <row r="33" spans="1:19" x14ac:dyDescent="0.2">
      <c r="A33" s="83">
        <v>19</v>
      </c>
      <c r="B33" s="79">
        <v>8</v>
      </c>
      <c r="C33" s="80">
        <v>32</v>
      </c>
      <c r="D33" s="63">
        <f t="shared" si="11"/>
        <v>852.08699991663991</v>
      </c>
      <c r="E33" s="14"/>
      <c r="F33" s="14"/>
      <c r="G33" s="14"/>
      <c r="H33" s="14"/>
      <c r="N33" s="117"/>
      <c r="O33" s="117"/>
      <c r="P33" s="4">
        <v>10</v>
      </c>
      <c r="Q33" s="1">
        <f t="shared" si="9"/>
        <v>943.57499999999789</v>
      </c>
      <c r="R33" s="1">
        <f t="shared" si="10"/>
        <v>1421.0089999999993</v>
      </c>
      <c r="S33" s="6"/>
    </row>
    <row r="34" spans="1:19" x14ac:dyDescent="0.2">
      <c r="A34" s="83">
        <v>19</v>
      </c>
      <c r="B34" s="79">
        <v>9</v>
      </c>
      <c r="C34" s="80">
        <v>33</v>
      </c>
      <c r="D34" s="63">
        <f t="shared" si="11"/>
        <v>965.58627814259796</v>
      </c>
      <c r="E34" s="14"/>
      <c r="F34" s="14"/>
      <c r="G34" s="14"/>
      <c r="H34" s="14"/>
      <c r="N34" s="117"/>
      <c r="O34" s="117"/>
      <c r="P34" s="4">
        <v>11</v>
      </c>
      <c r="Q34" s="1">
        <f t="shared" si="9"/>
        <v>1110.3250000000014</v>
      </c>
      <c r="R34" s="1">
        <f t="shared" si="10"/>
        <v>1091.4075000000005</v>
      </c>
      <c r="S34" s="6"/>
    </row>
    <row r="35" spans="1:19" x14ac:dyDescent="0.2">
      <c r="A35" s="83">
        <v>19</v>
      </c>
      <c r="B35" s="79">
        <v>10</v>
      </c>
      <c r="C35" s="80">
        <v>34</v>
      </c>
      <c r="D35" s="63">
        <f t="shared" si="11"/>
        <v>1437.7795434731797</v>
      </c>
      <c r="E35" s="14"/>
      <c r="F35" s="14"/>
      <c r="G35" s="14"/>
      <c r="H35" s="14"/>
      <c r="N35" s="117"/>
      <c r="O35" s="117"/>
      <c r="P35" s="4">
        <v>12</v>
      </c>
      <c r="Q35" s="1">
        <f t="shared" si="9"/>
        <v>916.45800000000111</v>
      </c>
      <c r="R35" s="1">
        <f t="shared" si="10"/>
        <v>782.18400000000111</v>
      </c>
      <c r="S35" s="6"/>
    </row>
    <row r="36" spans="1:19" x14ac:dyDescent="0.2">
      <c r="A36" s="83">
        <v>19</v>
      </c>
      <c r="B36" s="79">
        <v>11</v>
      </c>
      <c r="C36" s="80">
        <v>35</v>
      </c>
      <c r="D36" s="63">
        <f t="shared" si="11"/>
        <v>1358.4737233951544</v>
      </c>
      <c r="E36" s="14"/>
      <c r="F36" s="14"/>
      <c r="G36" s="14"/>
      <c r="H36" s="14"/>
      <c r="P36" s="7" t="s">
        <v>3</v>
      </c>
      <c r="Q36" s="6">
        <f>SUM(Q24:Q35)</f>
        <v>12171.013500000008</v>
      </c>
      <c r="R36" s="6">
        <f>SUM(R24:R35)</f>
        <v>13974.696500000007</v>
      </c>
      <c r="S36" s="1"/>
    </row>
    <row r="37" spans="1:19" x14ac:dyDescent="0.2">
      <c r="A37" s="83">
        <v>19</v>
      </c>
      <c r="B37" s="79">
        <v>12</v>
      </c>
      <c r="C37" s="80">
        <v>36</v>
      </c>
      <c r="D37" s="63">
        <f t="shared" si="11"/>
        <v>1053.1568456793673</v>
      </c>
      <c r="E37" s="14"/>
      <c r="F37" s="14"/>
      <c r="G37" s="14"/>
      <c r="H37" s="14"/>
      <c r="P37" s="7" t="s">
        <v>4</v>
      </c>
      <c r="Q37" s="6">
        <f>AVERAGE(Q24:Q35)</f>
        <v>1014.2511250000007</v>
      </c>
      <c r="R37" s="6">
        <f>AVERAGE(R24:R35)</f>
        <v>1164.5580416666674</v>
      </c>
      <c r="S37" s="1"/>
    </row>
  </sheetData>
  <mergeCells count="4">
    <mergeCell ref="Q22:R22"/>
    <mergeCell ref="N6:O17"/>
    <mergeCell ref="N24:O35"/>
    <mergeCell ref="Q4:R4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D30" sqref="D30"/>
    </sheetView>
  </sheetViews>
  <sheetFormatPr baseColWidth="10" defaultColWidth="9.1640625" defaultRowHeight="14" x14ac:dyDescent="0.2"/>
  <cols>
    <col min="1" max="1" width="9.1640625" style="42"/>
    <col min="2" max="2" width="9.83203125" style="42" customWidth="1"/>
    <col min="3" max="4" width="9.1640625" style="42" customWidth="1"/>
    <col min="5" max="5" width="9.1640625" style="42"/>
    <col min="6" max="6" width="11.6640625" style="42" customWidth="1"/>
    <col min="7" max="9" width="9.1640625" style="42"/>
    <col min="10" max="10" width="9.33203125" style="42" bestFit="1" customWidth="1"/>
    <col min="11" max="16384" width="9.1640625" style="42"/>
  </cols>
  <sheetData>
    <row r="1" spans="1:10" ht="19" x14ac:dyDescent="0.25">
      <c r="A1" s="45"/>
      <c r="B1" s="45"/>
      <c r="C1" s="45"/>
      <c r="D1" s="45"/>
      <c r="E1" s="45"/>
    </row>
    <row r="3" spans="1:10" ht="16" x14ac:dyDescent="0.2">
      <c r="A3" s="47" t="s">
        <v>22</v>
      </c>
      <c r="B3" s="48" t="s">
        <v>2</v>
      </c>
      <c r="C3" s="48" t="s">
        <v>35</v>
      </c>
      <c r="D3" s="48" t="s">
        <v>19</v>
      </c>
      <c r="E3" s="48" t="s">
        <v>14</v>
      </c>
      <c r="F3" s="48" t="s">
        <v>15</v>
      </c>
      <c r="G3" s="48" t="s">
        <v>12</v>
      </c>
      <c r="H3" s="49"/>
      <c r="I3" s="49"/>
      <c r="J3" s="49"/>
    </row>
    <row r="4" spans="1:10" ht="16" x14ac:dyDescent="0.2">
      <c r="A4" s="17">
        <v>1</v>
      </c>
      <c r="B4" s="17">
        <f>DATA!$E4</f>
        <v>953.02800000000104</v>
      </c>
      <c r="C4" s="17">
        <f t="shared" ref="C4:C39" si="0">FORECAST(A4,$B$4:$B$27,$A$4:$A$27)</f>
        <v>1105.7706933333341</v>
      </c>
      <c r="D4" s="17">
        <f t="shared" ref="D4:D27" si="1">B4-C4</f>
        <v>-152.74269333333302</v>
      </c>
      <c r="E4" s="17">
        <f>ABS(D4)</f>
        <v>152.74269333333302</v>
      </c>
      <c r="F4" s="17">
        <f>(D4)^2</f>
        <v>23330.330366720616</v>
      </c>
      <c r="G4" s="50">
        <f>((ABS(D4/B4)))*(1/100)</f>
        <v>1.6027093992341554E-3</v>
      </c>
      <c r="H4" s="49"/>
      <c r="I4" s="51" t="s">
        <v>19</v>
      </c>
      <c r="J4" s="52">
        <f>AVERAGE(D4:D27)</f>
        <v>6.1580370432542012E-14</v>
      </c>
    </row>
    <row r="5" spans="1:10" ht="16" x14ac:dyDescent="0.2">
      <c r="A5" s="17">
        <v>2</v>
      </c>
      <c r="B5" s="17">
        <f>DATA!$E5</f>
        <v>741.8420000000001</v>
      </c>
      <c r="C5" s="17">
        <f t="shared" si="0"/>
        <v>1104.3475533333342</v>
      </c>
      <c r="D5" s="17">
        <f t="shared" si="1"/>
        <v>-362.50555333333409</v>
      </c>
      <c r="E5" s="17">
        <f t="shared" ref="E5:E27" si="2">ABS(D5)</f>
        <v>362.50555333333409</v>
      </c>
      <c r="F5" s="17">
        <f t="shared" ref="F5:F27" si="3">(D5)^2</f>
        <v>131410.27619750673</v>
      </c>
      <c r="G5" s="50">
        <f t="shared" ref="G5:G27" si="4">((ABS(D5/B5)))*(1/100)</f>
        <v>4.8865601210680175E-3</v>
      </c>
      <c r="H5" s="49"/>
      <c r="I5" s="51" t="s">
        <v>14</v>
      </c>
      <c r="J5" s="53">
        <f>AVERAGE(E4:E27)</f>
        <v>482.9972211111114</v>
      </c>
    </row>
    <row r="6" spans="1:10" ht="16" x14ac:dyDescent="0.2">
      <c r="A6" s="17">
        <v>3</v>
      </c>
      <c r="B6" s="17">
        <f>DATA!$E6</f>
        <v>906.95899999999847</v>
      </c>
      <c r="C6" s="17">
        <f t="shared" si="0"/>
        <v>1102.9244133333341</v>
      </c>
      <c r="D6" s="17">
        <f t="shared" si="1"/>
        <v>-195.96541333333562</v>
      </c>
      <c r="E6" s="17">
        <f t="shared" si="2"/>
        <v>195.96541333333562</v>
      </c>
      <c r="F6" s="17">
        <f t="shared" si="3"/>
        <v>38402.443222905073</v>
      </c>
      <c r="G6" s="50">
        <f t="shared" si="4"/>
        <v>2.1606865727484478E-3</v>
      </c>
      <c r="H6" s="49"/>
      <c r="I6" s="51" t="s">
        <v>15</v>
      </c>
      <c r="J6" s="53">
        <f>AVERAGE(F4:F27)</f>
        <v>546984.63551176281</v>
      </c>
    </row>
    <row r="7" spans="1:10" ht="16" x14ac:dyDescent="0.2">
      <c r="A7" s="17">
        <v>4</v>
      </c>
      <c r="B7" s="17">
        <f>DATA!$E7</f>
        <v>2767.9695000000024</v>
      </c>
      <c r="C7" s="17">
        <f t="shared" si="0"/>
        <v>1101.501273333334</v>
      </c>
      <c r="D7" s="17">
        <f t="shared" si="1"/>
        <v>1666.4682266666684</v>
      </c>
      <c r="E7" s="17">
        <f t="shared" si="2"/>
        <v>1666.4682266666684</v>
      </c>
      <c r="F7" s="17">
        <f t="shared" si="3"/>
        <v>2777116.3504895507</v>
      </c>
      <c r="G7" s="50">
        <f t="shared" si="4"/>
        <v>6.0205440365822928E-3</v>
      </c>
      <c r="H7" s="49"/>
      <c r="I7" s="51" t="s">
        <v>12</v>
      </c>
      <c r="J7" s="54">
        <f>AVERAGE(G4:G27)</f>
        <v>6.4878644670490031E-3</v>
      </c>
    </row>
    <row r="8" spans="1:10" ht="16" x14ac:dyDescent="0.2">
      <c r="A8" s="17">
        <v>5</v>
      </c>
      <c r="B8" s="17">
        <f>DATA!$E8</f>
        <v>1752.0135000000034</v>
      </c>
      <c r="C8" s="17">
        <f t="shared" si="0"/>
        <v>1100.0781333333341</v>
      </c>
      <c r="D8" s="17">
        <f t="shared" si="1"/>
        <v>651.93536666666932</v>
      </c>
      <c r="E8" s="17">
        <f t="shared" si="2"/>
        <v>651.93536666666932</v>
      </c>
      <c r="F8" s="17">
        <f t="shared" si="3"/>
        <v>425019.72231080459</v>
      </c>
      <c r="G8" s="50">
        <f t="shared" si="4"/>
        <v>3.7210636029155488E-3</v>
      </c>
      <c r="H8" s="49"/>
      <c r="I8" s="49"/>
      <c r="J8" s="55"/>
    </row>
    <row r="9" spans="1:10" ht="16" x14ac:dyDescent="0.2">
      <c r="A9" s="17">
        <v>6</v>
      </c>
      <c r="B9" s="17">
        <f>DATA!$E9</f>
        <v>356.68400000000082</v>
      </c>
      <c r="C9" s="17">
        <f t="shared" si="0"/>
        <v>1098.654993333334</v>
      </c>
      <c r="D9" s="17">
        <f t="shared" si="1"/>
        <v>-741.97099333333313</v>
      </c>
      <c r="E9" s="17">
        <f t="shared" si="2"/>
        <v>741.97099333333313</v>
      </c>
      <c r="F9" s="17">
        <f t="shared" si="3"/>
        <v>550520.95494805311</v>
      </c>
      <c r="G9" s="50">
        <f t="shared" si="4"/>
        <v>2.0801914112585126E-2</v>
      </c>
      <c r="H9" s="49"/>
      <c r="I9" s="49"/>
      <c r="J9" s="55"/>
    </row>
    <row r="10" spans="1:10" ht="16" x14ac:dyDescent="0.2">
      <c r="A10" s="17">
        <v>7</v>
      </c>
      <c r="B10" s="17">
        <f>DATA!$E10</f>
        <v>410.74550000000102</v>
      </c>
      <c r="C10" s="17">
        <f t="shared" si="0"/>
        <v>1097.2318533333341</v>
      </c>
      <c r="D10" s="17">
        <f t="shared" si="1"/>
        <v>-686.48635333333311</v>
      </c>
      <c r="E10" s="17">
        <f t="shared" si="2"/>
        <v>686.48635333333311</v>
      </c>
      <c r="F10" s="17">
        <f t="shared" si="3"/>
        <v>471263.51331289788</v>
      </c>
      <c r="G10" s="50">
        <f t="shared" si="4"/>
        <v>1.6713180140338273E-2</v>
      </c>
      <c r="H10" s="49"/>
      <c r="I10" s="49"/>
      <c r="J10" s="55"/>
    </row>
    <row r="11" spans="1:10" ht="16" x14ac:dyDescent="0.2">
      <c r="A11" s="17">
        <v>8</v>
      </c>
      <c r="B11" s="17">
        <f>DATA!$E11</f>
        <v>641.80350000000033</v>
      </c>
      <c r="C11" s="17">
        <f t="shared" si="0"/>
        <v>1095.808713333334</v>
      </c>
      <c r="D11" s="17">
        <f t="shared" si="1"/>
        <v>-454.0052133333337</v>
      </c>
      <c r="E11" s="17">
        <f t="shared" si="2"/>
        <v>454.0052133333337</v>
      </c>
      <c r="F11" s="17">
        <f t="shared" si="3"/>
        <v>206120.73373384585</v>
      </c>
      <c r="G11" s="50">
        <f t="shared" si="4"/>
        <v>7.0738974364168072E-3</v>
      </c>
      <c r="H11" s="49"/>
      <c r="I11" s="49"/>
      <c r="J11" s="55"/>
    </row>
    <row r="12" spans="1:10" ht="16" x14ac:dyDescent="0.2">
      <c r="A12" s="17">
        <v>9</v>
      </c>
      <c r="B12" s="17">
        <f>DATA!$E12</f>
        <v>669.61050000000114</v>
      </c>
      <c r="C12" s="17">
        <f t="shared" si="0"/>
        <v>1094.3855733333339</v>
      </c>
      <c r="D12" s="17">
        <f t="shared" si="1"/>
        <v>-424.77507333333278</v>
      </c>
      <c r="E12" s="17">
        <f t="shared" si="2"/>
        <v>424.77507333333278</v>
      </c>
      <c r="F12" s="17">
        <f t="shared" si="3"/>
        <v>180433.86292533824</v>
      </c>
      <c r="G12" s="50">
        <f t="shared" si="4"/>
        <v>6.3436142852200204E-3</v>
      </c>
      <c r="H12" s="49"/>
      <c r="I12" s="49"/>
      <c r="J12" s="55"/>
    </row>
    <row r="13" spans="1:10" ht="16" x14ac:dyDescent="0.2">
      <c r="A13" s="17">
        <v>10</v>
      </c>
      <c r="B13" s="17">
        <f>DATA!$E13</f>
        <v>943.57499999999789</v>
      </c>
      <c r="C13" s="17">
        <f t="shared" si="0"/>
        <v>1092.962433333334</v>
      </c>
      <c r="D13" s="17">
        <f t="shared" si="1"/>
        <v>-149.38743333333616</v>
      </c>
      <c r="E13" s="17">
        <f t="shared" si="2"/>
        <v>149.38743333333616</v>
      </c>
      <c r="F13" s="17">
        <f t="shared" si="3"/>
        <v>22316.605237921955</v>
      </c>
      <c r="G13" s="50">
        <f t="shared" si="4"/>
        <v>1.5832067756493813E-3</v>
      </c>
      <c r="H13" s="49"/>
      <c r="I13" s="49"/>
      <c r="J13" s="55"/>
    </row>
    <row r="14" spans="1:10" ht="16" x14ac:dyDescent="0.2">
      <c r="A14" s="17">
        <v>11</v>
      </c>
      <c r="B14" s="17">
        <f>DATA!$E14</f>
        <v>1110.3250000000014</v>
      </c>
      <c r="C14" s="17">
        <f t="shared" si="0"/>
        <v>1091.5392933333339</v>
      </c>
      <c r="D14" s="17">
        <f t="shared" si="1"/>
        <v>18.785706666667465</v>
      </c>
      <c r="E14" s="17">
        <f t="shared" si="2"/>
        <v>18.785706666667465</v>
      </c>
      <c r="F14" s="17">
        <f t="shared" si="3"/>
        <v>352.90277496607445</v>
      </c>
      <c r="G14" s="50">
        <f t="shared" si="4"/>
        <v>1.6919106267685086E-4</v>
      </c>
      <c r="H14" s="49"/>
      <c r="I14" s="49"/>
      <c r="J14" s="55"/>
    </row>
    <row r="15" spans="1:10" ht="16" x14ac:dyDescent="0.2">
      <c r="A15" s="17">
        <v>12</v>
      </c>
      <c r="B15" s="17">
        <f>DATA!$E15</f>
        <v>916.45800000000111</v>
      </c>
      <c r="C15" s="17">
        <f t="shared" si="0"/>
        <v>1090.1161533333338</v>
      </c>
      <c r="D15" s="17">
        <f t="shared" si="1"/>
        <v>-173.65815333333273</v>
      </c>
      <c r="E15" s="17">
        <f t="shared" si="2"/>
        <v>173.65815333333273</v>
      </c>
      <c r="F15" s="17">
        <f t="shared" si="3"/>
        <v>30157.154219143304</v>
      </c>
      <c r="G15" s="50">
        <f t="shared" si="4"/>
        <v>1.8948839263046699E-3</v>
      </c>
      <c r="H15" s="49"/>
      <c r="I15" s="49"/>
      <c r="J15" s="55"/>
    </row>
    <row r="16" spans="1:10" ht="16" x14ac:dyDescent="0.2">
      <c r="A16" s="17">
        <v>13</v>
      </c>
      <c r="B16" s="17">
        <f>DATA!$E16</f>
        <v>755.46950000000118</v>
      </c>
      <c r="C16" s="17">
        <f t="shared" si="0"/>
        <v>1088.693013333334</v>
      </c>
      <c r="D16" s="17">
        <f t="shared" si="1"/>
        <v>-333.22351333333279</v>
      </c>
      <c r="E16" s="17">
        <f t="shared" si="2"/>
        <v>333.22351333333279</v>
      </c>
      <c r="F16" s="17">
        <f t="shared" si="3"/>
        <v>111037.90983820982</v>
      </c>
      <c r="G16" s="50">
        <f t="shared" si="4"/>
        <v>4.410813584576641E-3</v>
      </c>
      <c r="H16" s="49"/>
      <c r="I16" s="49"/>
      <c r="J16" s="55"/>
    </row>
    <row r="17" spans="1:10" ht="16" x14ac:dyDescent="0.2">
      <c r="A17" s="17">
        <v>14</v>
      </c>
      <c r="B17" s="17">
        <f>DATA!$E17</f>
        <v>1053.1125000000006</v>
      </c>
      <c r="C17" s="17">
        <f t="shared" si="0"/>
        <v>1087.2698733333339</v>
      </c>
      <c r="D17" s="17">
        <f t="shared" si="1"/>
        <v>-34.157373333333226</v>
      </c>
      <c r="E17" s="17">
        <f t="shared" si="2"/>
        <v>34.157373333333226</v>
      </c>
      <c r="F17" s="56">
        <f>(D17)^2</f>
        <v>1166.7261530327037</v>
      </c>
      <c r="G17" s="50">
        <f t="shared" si="4"/>
        <v>3.2434686069468554E-4</v>
      </c>
      <c r="H17" s="49"/>
      <c r="I17" s="49"/>
      <c r="J17" s="55"/>
    </row>
    <row r="18" spans="1:10" ht="16" x14ac:dyDescent="0.2">
      <c r="A18" s="17">
        <v>15</v>
      </c>
      <c r="B18" s="17">
        <f>DATA!$E18</f>
        <v>1452.9214999999976</v>
      </c>
      <c r="C18" s="17">
        <f t="shared" si="0"/>
        <v>1085.846733333334</v>
      </c>
      <c r="D18" s="17">
        <f t="shared" si="1"/>
        <v>367.07476666666366</v>
      </c>
      <c r="E18" s="17">
        <f t="shared" si="2"/>
        <v>367.07476666666366</v>
      </c>
      <c r="F18" s="17">
        <f t="shared" si="3"/>
        <v>134743.88432338557</v>
      </c>
      <c r="G18" s="50">
        <f t="shared" si="4"/>
        <v>2.526459734174656E-3</v>
      </c>
      <c r="H18" s="49"/>
      <c r="I18" s="49"/>
      <c r="J18" s="55"/>
    </row>
    <row r="19" spans="1:10" ht="16" x14ac:dyDescent="0.2">
      <c r="A19" s="17">
        <v>16</v>
      </c>
      <c r="B19" s="17">
        <f>DATA!$E19</f>
        <v>3671.9270000000015</v>
      </c>
      <c r="C19" s="17">
        <f t="shared" si="0"/>
        <v>1084.4235933333339</v>
      </c>
      <c r="D19" s="17">
        <f t="shared" si="1"/>
        <v>2587.5034066666676</v>
      </c>
      <c r="E19" s="17">
        <f t="shared" si="2"/>
        <v>2587.5034066666676</v>
      </c>
      <c r="F19" s="17">
        <f t="shared" si="3"/>
        <v>6695173.8795116106</v>
      </c>
      <c r="G19" s="50">
        <f t="shared" si="4"/>
        <v>7.0467179948475733E-3</v>
      </c>
      <c r="H19" s="49"/>
      <c r="I19" s="49"/>
      <c r="J19" s="55"/>
    </row>
    <row r="20" spans="1:10" ht="16" x14ac:dyDescent="0.2">
      <c r="A20" s="17">
        <v>17</v>
      </c>
      <c r="B20" s="17">
        <f>DATA!$E20</f>
        <v>1225.1295000000032</v>
      </c>
      <c r="C20" s="17">
        <f t="shared" si="0"/>
        <v>1083.0004533333338</v>
      </c>
      <c r="D20" s="17">
        <f t="shared" si="1"/>
        <v>142.12904666666941</v>
      </c>
      <c r="E20" s="17">
        <f t="shared" si="2"/>
        <v>142.12904666666941</v>
      </c>
      <c r="F20" s="17">
        <f t="shared" si="3"/>
        <v>20200.665906376293</v>
      </c>
      <c r="G20" s="50">
        <f t="shared" si="4"/>
        <v>1.1601144749732093E-3</v>
      </c>
      <c r="H20" s="49"/>
      <c r="I20" s="49"/>
      <c r="J20" s="55"/>
    </row>
    <row r="21" spans="1:10" ht="16" x14ac:dyDescent="0.2">
      <c r="A21" s="17">
        <v>18</v>
      </c>
      <c r="B21" s="17">
        <f>DATA!$E21</f>
        <v>184.00000000000011</v>
      </c>
      <c r="C21" s="17">
        <f t="shared" si="0"/>
        <v>1081.5773133333339</v>
      </c>
      <c r="D21" s="17">
        <f t="shared" si="1"/>
        <v>-897.57731333333379</v>
      </c>
      <c r="E21" s="17">
        <f t="shared" si="2"/>
        <v>897.57731333333379</v>
      </c>
      <c r="F21" s="17">
        <f t="shared" si="3"/>
        <v>805645.03341068572</v>
      </c>
      <c r="G21" s="50">
        <f t="shared" si="4"/>
        <v>4.8781375724637678E-2</v>
      </c>
      <c r="H21" s="49"/>
      <c r="I21" s="49"/>
      <c r="J21" s="55"/>
    </row>
    <row r="22" spans="1:10" ht="16" x14ac:dyDescent="0.2">
      <c r="A22" s="17">
        <v>19</v>
      </c>
      <c r="B22" s="17">
        <f>DATA!$E22</f>
        <v>677.15450000000124</v>
      </c>
      <c r="C22" s="17">
        <f t="shared" si="0"/>
        <v>1080.1541733333338</v>
      </c>
      <c r="D22" s="17">
        <f t="shared" si="1"/>
        <v>-402.99967333333257</v>
      </c>
      <c r="E22" s="17">
        <f t="shared" si="2"/>
        <v>402.99967333333257</v>
      </c>
      <c r="F22" s="17">
        <f t="shared" si="3"/>
        <v>162408.73670677276</v>
      </c>
      <c r="G22" s="50">
        <f t="shared" si="4"/>
        <v>5.9513696406555943E-3</v>
      </c>
      <c r="H22" s="49"/>
      <c r="I22" s="49"/>
      <c r="J22" s="55"/>
    </row>
    <row r="23" spans="1:10" ht="16" x14ac:dyDescent="0.2">
      <c r="A23" s="17">
        <v>20</v>
      </c>
      <c r="B23" s="17">
        <f>DATA!$E23</f>
        <v>747.30450000000144</v>
      </c>
      <c r="C23" s="17">
        <f t="shared" si="0"/>
        <v>1078.7310333333337</v>
      </c>
      <c r="D23" s="17">
        <f t="shared" si="1"/>
        <v>-331.42653333333226</v>
      </c>
      <c r="E23" s="17">
        <f t="shared" si="2"/>
        <v>331.42653333333226</v>
      </c>
      <c r="F23" s="17">
        <f t="shared" si="3"/>
        <v>109843.54699735039</v>
      </c>
      <c r="G23" s="50">
        <f t="shared" si="4"/>
        <v>4.4349596895687316E-3</v>
      </c>
      <c r="H23" s="49"/>
      <c r="I23" s="49"/>
      <c r="J23" s="55"/>
    </row>
    <row r="24" spans="1:10" ht="16" x14ac:dyDescent="0.2">
      <c r="A24" s="17">
        <v>21</v>
      </c>
      <c r="B24" s="17">
        <f>DATA!$E24</f>
        <v>913.07699999999897</v>
      </c>
      <c r="C24" s="17">
        <f t="shared" si="0"/>
        <v>1077.3078933333338</v>
      </c>
      <c r="D24" s="17">
        <f t="shared" si="1"/>
        <v>-164.23089333333485</v>
      </c>
      <c r="E24" s="17">
        <f t="shared" si="2"/>
        <v>164.23089333333485</v>
      </c>
      <c r="F24" s="17">
        <f t="shared" si="3"/>
        <v>26971.786325065208</v>
      </c>
      <c r="G24" s="50">
        <f t="shared" si="4"/>
        <v>1.7986532716664097E-3</v>
      </c>
      <c r="H24" s="49"/>
      <c r="I24" s="49"/>
      <c r="J24" s="55"/>
    </row>
    <row r="25" spans="1:10" ht="16" x14ac:dyDescent="0.2">
      <c r="A25" s="17">
        <v>22</v>
      </c>
      <c r="B25" s="17">
        <f>DATA!$E25</f>
        <v>1421.0089999999993</v>
      </c>
      <c r="C25" s="17">
        <f t="shared" si="0"/>
        <v>1075.8847533333337</v>
      </c>
      <c r="D25" s="17">
        <f t="shared" si="1"/>
        <v>345.12424666666561</v>
      </c>
      <c r="E25" s="17">
        <f t="shared" si="2"/>
        <v>345.12424666666561</v>
      </c>
      <c r="F25" s="17">
        <f t="shared" si="3"/>
        <v>119110.74563723346</v>
      </c>
      <c r="G25" s="50">
        <f t="shared" si="4"/>
        <v>2.4287266770771036E-3</v>
      </c>
      <c r="H25" s="49"/>
      <c r="I25" s="49"/>
      <c r="J25" s="55"/>
    </row>
    <row r="26" spans="1:10" ht="16" x14ac:dyDescent="0.2">
      <c r="A26" s="17">
        <v>23</v>
      </c>
      <c r="B26" s="17">
        <f>DATA!$E26</f>
        <v>1091.4075000000005</v>
      </c>
      <c r="C26" s="17">
        <f t="shared" si="0"/>
        <v>1074.4616133333338</v>
      </c>
      <c r="D26" s="17">
        <f t="shared" si="1"/>
        <v>16.945886666666638</v>
      </c>
      <c r="E26" s="17">
        <f t="shared" si="2"/>
        <v>16.945886666666638</v>
      </c>
      <c r="F26" s="17">
        <f t="shared" si="3"/>
        <v>287.16307491951017</v>
      </c>
      <c r="G26" s="50">
        <f>((ABS(D26/B26)))*(1/100)</f>
        <v>1.5526635712753147E-4</v>
      </c>
      <c r="H26" s="49"/>
      <c r="I26" s="49"/>
      <c r="J26" s="55"/>
    </row>
    <row r="27" spans="1:10" ht="16" x14ac:dyDescent="0.2">
      <c r="A27" s="17">
        <v>24</v>
      </c>
      <c r="B27" s="17">
        <f>DATA!$E27</f>
        <v>782.18400000000111</v>
      </c>
      <c r="C27" s="17">
        <f t="shared" si="0"/>
        <v>1073.0384733333337</v>
      </c>
      <c r="D27" s="17">
        <f t="shared" si="1"/>
        <v>-290.85447333333263</v>
      </c>
      <c r="E27" s="17">
        <f t="shared" si="2"/>
        <v>290.85447333333263</v>
      </c>
      <c r="F27" s="17">
        <f t="shared" si="3"/>
        <v>84596.3246580103</v>
      </c>
      <c r="G27" s="50">
        <f t="shared" si="4"/>
        <v>3.7184917274366673E-3</v>
      </c>
      <c r="H27" s="49"/>
      <c r="I27" s="49"/>
      <c r="J27" s="55"/>
    </row>
    <row r="28" spans="1:10" ht="16" x14ac:dyDescent="0.2">
      <c r="A28" s="17">
        <v>25</v>
      </c>
      <c r="B28" s="57"/>
      <c r="C28" s="57">
        <f>FORECAST(A28,$B$4:$B$27,$A$4:$A$27)</f>
        <v>1071.6153333333336</v>
      </c>
      <c r="D28" s="49"/>
      <c r="E28" s="49"/>
      <c r="F28" s="49"/>
      <c r="G28" s="49"/>
      <c r="H28" s="49"/>
      <c r="I28" s="49"/>
      <c r="J28" s="55"/>
    </row>
    <row r="29" spans="1:10" ht="16" x14ac:dyDescent="0.2">
      <c r="A29" s="17">
        <v>26</v>
      </c>
      <c r="B29" s="57"/>
      <c r="C29" s="57">
        <f t="shared" si="0"/>
        <v>1070.1921933333338</v>
      </c>
      <c r="D29" s="49"/>
      <c r="E29" s="49"/>
      <c r="F29" s="49"/>
      <c r="G29" s="49"/>
      <c r="H29" s="49"/>
      <c r="I29" s="49"/>
      <c r="J29" s="49"/>
    </row>
    <row r="30" spans="1:10" ht="16" x14ac:dyDescent="0.2">
      <c r="A30" s="17">
        <v>27</v>
      </c>
      <c r="B30" s="57"/>
      <c r="C30" s="57">
        <f t="shared" si="0"/>
        <v>1068.7690533333337</v>
      </c>
      <c r="D30" s="49"/>
      <c r="E30" s="49"/>
      <c r="F30" s="49"/>
      <c r="G30" s="49"/>
      <c r="H30" s="49"/>
      <c r="I30" s="49"/>
      <c r="J30" s="49"/>
    </row>
    <row r="31" spans="1:10" ht="16" x14ac:dyDescent="0.2">
      <c r="A31" s="17">
        <v>28</v>
      </c>
      <c r="B31" s="57"/>
      <c r="C31" s="57">
        <f t="shared" si="0"/>
        <v>1067.3459133333336</v>
      </c>
      <c r="D31" s="58"/>
      <c r="E31" s="49"/>
      <c r="F31" s="49"/>
      <c r="G31" s="49"/>
      <c r="H31" s="49"/>
      <c r="I31" s="49"/>
      <c r="J31" s="49"/>
    </row>
    <row r="32" spans="1:10" ht="16" x14ac:dyDescent="0.2">
      <c r="A32" s="17">
        <v>29</v>
      </c>
      <c r="B32" s="57"/>
      <c r="C32" s="57">
        <f t="shared" si="0"/>
        <v>1065.9227733333337</v>
      </c>
      <c r="D32" s="43"/>
    </row>
    <row r="33" spans="1:14" ht="16" x14ac:dyDescent="0.2">
      <c r="A33" s="17">
        <v>30</v>
      </c>
      <c r="B33" s="57"/>
      <c r="C33" s="57">
        <f>FORECAST(A33,$B$4:$B$27,$A$4:$A$27)</f>
        <v>1064.4996333333336</v>
      </c>
    </row>
    <row r="34" spans="1:14" ht="16" x14ac:dyDescent="0.2">
      <c r="A34" s="17">
        <v>31</v>
      </c>
      <c r="B34" s="57"/>
      <c r="C34" s="57">
        <f t="shared" si="0"/>
        <v>1063.0764933333337</v>
      </c>
      <c r="D34" s="44"/>
    </row>
    <row r="35" spans="1:14" ht="16" x14ac:dyDescent="0.2">
      <c r="A35" s="17">
        <v>32</v>
      </c>
      <c r="B35" s="57"/>
      <c r="C35" s="57">
        <f t="shared" si="0"/>
        <v>1061.6533533333336</v>
      </c>
      <c r="D35" s="44"/>
    </row>
    <row r="36" spans="1:14" ht="16" x14ac:dyDescent="0.2">
      <c r="A36" s="17">
        <v>33</v>
      </c>
      <c r="B36" s="57"/>
      <c r="C36" s="57">
        <f t="shared" si="0"/>
        <v>1060.2302133333335</v>
      </c>
      <c r="D36" s="44"/>
    </row>
    <row r="37" spans="1:14" ht="16" x14ac:dyDescent="0.2">
      <c r="A37" s="17">
        <v>34</v>
      </c>
      <c r="B37" s="57"/>
      <c r="C37" s="57">
        <f t="shared" si="0"/>
        <v>1058.8070733333336</v>
      </c>
      <c r="D37" s="44"/>
    </row>
    <row r="38" spans="1:14" ht="16" x14ac:dyDescent="0.2">
      <c r="A38" s="17">
        <v>35</v>
      </c>
      <c r="B38" s="57"/>
      <c r="C38" s="57">
        <f t="shared" si="0"/>
        <v>1057.3839333333335</v>
      </c>
      <c r="D38" s="44"/>
    </row>
    <row r="39" spans="1:14" ht="16" x14ac:dyDescent="0.2">
      <c r="A39" s="17">
        <v>36</v>
      </c>
      <c r="B39" s="57"/>
      <c r="C39" s="57">
        <f t="shared" si="0"/>
        <v>1055.9607933333334</v>
      </c>
    </row>
    <row r="45" spans="1:14" x14ac:dyDescent="0.2">
      <c r="E45" s="44"/>
      <c r="F45" s="44"/>
      <c r="G45" s="44"/>
      <c r="H45" s="44"/>
      <c r="I45" s="44"/>
      <c r="J45" s="44"/>
      <c r="K45" s="44"/>
      <c r="L45" s="44"/>
      <c r="M45" s="44"/>
      <c r="N45" s="44"/>
    </row>
    <row r="46" spans="1:14" x14ac:dyDescent="0.2">
      <c r="E46" s="44"/>
      <c r="F46" s="44"/>
      <c r="G46" s="44"/>
      <c r="H46" s="44"/>
      <c r="I46" s="44"/>
      <c r="J46" s="44"/>
      <c r="K46" s="44"/>
      <c r="L46" s="44"/>
      <c r="M46" s="44"/>
      <c r="N46" s="44"/>
    </row>
    <row r="47" spans="1:14" x14ac:dyDescent="0.2">
      <c r="E47" s="44"/>
      <c r="F47" s="44"/>
      <c r="G47" s="44"/>
      <c r="H47" s="44"/>
      <c r="I47" s="44"/>
      <c r="J47" s="44"/>
      <c r="K47" s="44"/>
      <c r="L47" s="44"/>
      <c r="M47" s="44"/>
      <c r="N47" s="44"/>
    </row>
    <row r="48" spans="1:14" x14ac:dyDescent="0.2"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5:14" x14ac:dyDescent="0.2">
      <c r="E49" s="44"/>
      <c r="F49" s="44"/>
      <c r="G49" s="44"/>
      <c r="H49" s="44"/>
      <c r="I49" s="44"/>
      <c r="J49" s="44"/>
      <c r="K49" s="44"/>
      <c r="L49" s="44"/>
      <c r="M49" s="44"/>
      <c r="N49" s="44"/>
    </row>
  </sheetData>
  <pageMargins left="0.75" right="0.75" top="1" bottom="1" header="0.4921259845" footer="0.492125984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L2" sqref="L2"/>
    </sheetView>
  </sheetViews>
  <sheetFormatPr baseColWidth="10" defaultRowHeight="16" x14ac:dyDescent="0.2"/>
  <cols>
    <col min="5" max="5" width="18.1640625" customWidth="1"/>
    <col min="6" max="6" width="9.83203125" customWidth="1"/>
    <col min="12" max="12" width="19.1640625" customWidth="1"/>
  </cols>
  <sheetData>
    <row r="1" spans="1:18" x14ac:dyDescent="0.2">
      <c r="A1" s="47" t="s">
        <v>22</v>
      </c>
      <c r="B1" s="10" t="s">
        <v>20</v>
      </c>
      <c r="C1" s="48" t="s">
        <v>2</v>
      </c>
      <c r="D1" s="47" t="s">
        <v>49</v>
      </c>
      <c r="E1" s="78" t="s">
        <v>51</v>
      </c>
      <c r="F1" s="10" t="s">
        <v>19</v>
      </c>
      <c r="G1" s="10" t="s">
        <v>14</v>
      </c>
      <c r="H1" s="10" t="s">
        <v>15</v>
      </c>
      <c r="I1" s="10" t="s">
        <v>12</v>
      </c>
    </row>
    <row r="2" spans="1:18" x14ac:dyDescent="0.2">
      <c r="A2" s="85">
        <v>1</v>
      </c>
      <c r="B2" s="28">
        <v>1</v>
      </c>
      <c r="C2" s="17">
        <f>DATA!$E4</f>
        <v>953.02800000000104</v>
      </c>
      <c r="D2" s="17">
        <f t="shared" ref="D2:D37" si="0">L$7+L$8*A2</f>
        <v>1105.7706933333341</v>
      </c>
      <c r="E2" s="17">
        <f t="shared" ref="E2:E37" si="1">VLOOKUP($B2,$Q$8:$R$19,2,FALSE)*$D2</f>
        <v>867.08211716565484</v>
      </c>
      <c r="F2" s="16">
        <f>C2-E2</f>
        <v>85.945882834346207</v>
      </c>
      <c r="G2" s="16">
        <f>ABS(F2)</f>
        <v>85.945882834346207</v>
      </c>
      <c r="H2" s="16">
        <f>(F2)^2</f>
        <v>7386.6947761751662</v>
      </c>
      <c r="I2" s="4">
        <f>((ABS(F2/C2)))*(1/100)</f>
        <v>9.018190738818389E-4</v>
      </c>
      <c r="K2" s="23" t="s">
        <v>19</v>
      </c>
      <c r="L2" s="18">
        <f>AVERAGE(F2:F25)</f>
        <v>-0.67814135191817593</v>
      </c>
    </row>
    <row r="3" spans="1:18" x14ac:dyDescent="0.2">
      <c r="A3" s="85">
        <v>2</v>
      </c>
      <c r="B3" s="28">
        <v>2</v>
      </c>
      <c r="C3" s="17">
        <f>DATA!$E5</f>
        <v>741.8420000000001</v>
      </c>
      <c r="D3" s="17">
        <f t="shared" si="0"/>
        <v>1104.3475533333342</v>
      </c>
      <c r="E3" s="17">
        <f t="shared" si="1"/>
        <v>909.78762194776482</v>
      </c>
      <c r="F3" s="16">
        <f t="shared" ref="F3:F25" si="2">C3-E3</f>
        <v>-167.94562194776472</v>
      </c>
      <c r="G3" s="16">
        <f t="shared" ref="G3:G25" si="3">ABS(F3)</f>
        <v>167.94562194776472</v>
      </c>
      <c r="H3" s="16">
        <f t="shared" ref="H3:H25" si="4">(F3)^2</f>
        <v>28205.731931421513</v>
      </c>
      <c r="I3" s="4">
        <f t="shared" ref="I3:I25" si="5">((ABS(F3/C3)))*(1/100)</f>
        <v>2.263900155932998E-3</v>
      </c>
      <c r="K3" s="23" t="s">
        <v>14</v>
      </c>
      <c r="L3" s="46">
        <f>AVERAGE(G2:G25)</f>
        <v>165.72760174743064</v>
      </c>
    </row>
    <row r="4" spans="1:18" x14ac:dyDescent="0.2">
      <c r="A4" s="85">
        <v>3</v>
      </c>
      <c r="B4" s="28">
        <v>3</v>
      </c>
      <c r="C4" s="17">
        <f>DATA!$E6</f>
        <v>906.95899999999847</v>
      </c>
      <c r="D4" s="17">
        <f t="shared" si="0"/>
        <v>1102.9244133333341</v>
      </c>
      <c r="E4" s="17">
        <f t="shared" si="1"/>
        <v>1194.5836541440731</v>
      </c>
      <c r="F4" s="16">
        <f t="shared" si="2"/>
        <v>-287.62465414407461</v>
      </c>
      <c r="G4" s="16">
        <f t="shared" si="3"/>
        <v>287.62465414407461</v>
      </c>
      <c r="H4" s="16">
        <f t="shared" si="4"/>
        <v>82727.941671498542</v>
      </c>
      <c r="I4" s="4">
        <f t="shared" si="5"/>
        <v>3.1713082305162093E-3</v>
      </c>
      <c r="K4" s="23" t="s">
        <v>15</v>
      </c>
      <c r="L4" s="46">
        <f>AVERAGE(H2:H25)</f>
        <v>43079.272636173184</v>
      </c>
    </row>
    <row r="5" spans="1:18" x14ac:dyDescent="0.2">
      <c r="A5" s="85">
        <v>4</v>
      </c>
      <c r="B5" s="28">
        <v>4</v>
      </c>
      <c r="C5" s="17">
        <f>DATA!$E7</f>
        <v>2767.9695000000024</v>
      </c>
      <c r="D5" s="17">
        <f t="shared" si="0"/>
        <v>1101.501273333334</v>
      </c>
      <c r="E5" s="17">
        <f t="shared" si="1"/>
        <v>3255.7023824795187</v>
      </c>
      <c r="F5" s="16">
        <f t="shared" si="2"/>
        <v>-487.73288247951632</v>
      </c>
      <c r="G5" s="16">
        <f t="shared" si="3"/>
        <v>487.73288247951632</v>
      </c>
      <c r="H5" s="16">
        <f t="shared" si="4"/>
        <v>237883.36465177767</v>
      </c>
      <c r="I5" s="4">
        <f t="shared" si="5"/>
        <v>1.7620601761670998E-3</v>
      </c>
      <c r="K5" s="23" t="s">
        <v>12</v>
      </c>
      <c r="L5" s="5">
        <f>AVERAGE(I2:I25)</f>
        <v>1.6984704343884771E-3</v>
      </c>
    </row>
    <row r="6" spans="1:18" ht="16" customHeight="1" x14ac:dyDescent="0.2">
      <c r="A6" s="85">
        <v>5</v>
      </c>
      <c r="B6" s="28">
        <v>5</v>
      </c>
      <c r="C6" s="17">
        <f>DATA!$E8</f>
        <v>1752.0135000000034</v>
      </c>
      <c r="D6" s="17">
        <f t="shared" si="0"/>
        <v>1100.0781333333341</v>
      </c>
      <c r="E6" s="17">
        <f t="shared" si="1"/>
        <v>1503.1559276560818</v>
      </c>
      <c r="F6" s="16">
        <f t="shared" si="2"/>
        <v>248.85757234392167</v>
      </c>
      <c r="G6" s="16">
        <f t="shared" si="3"/>
        <v>248.85757234392167</v>
      </c>
      <c r="H6" s="16">
        <f t="shared" si="4"/>
        <v>61930.091312910212</v>
      </c>
      <c r="I6" s="4">
        <f t="shared" si="5"/>
        <v>1.4204089885375951E-3</v>
      </c>
      <c r="Q6" s="1"/>
      <c r="R6" s="76" t="s">
        <v>50</v>
      </c>
    </row>
    <row r="7" spans="1:18" ht="16" customHeight="1" x14ac:dyDescent="0.2">
      <c r="A7" s="85">
        <v>6</v>
      </c>
      <c r="B7" s="28">
        <v>6</v>
      </c>
      <c r="C7" s="17">
        <f>DATA!$E9</f>
        <v>356.68400000000082</v>
      </c>
      <c r="D7" s="17">
        <f t="shared" si="0"/>
        <v>1098.654993333334</v>
      </c>
      <c r="E7" s="17">
        <f t="shared" si="1"/>
        <v>272.63754233429853</v>
      </c>
      <c r="F7" s="16">
        <f t="shared" si="2"/>
        <v>84.046457665702292</v>
      </c>
      <c r="G7" s="16">
        <f t="shared" si="3"/>
        <v>84.046457665702292</v>
      </c>
      <c r="H7" s="16">
        <f t="shared" si="4"/>
        <v>7063.8070461526877</v>
      </c>
      <c r="I7" s="4">
        <f t="shared" si="5"/>
        <v>2.3563282251433228E-3</v>
      </c>
      <c r="K7" s="23" t="s">
        <v>48</v>
      </c>
      <c r="L7" s="5">
        <f>INTERCEPT(C2:C25,A2:A25)</f>
        <v>1107.1938333333342</v>
      </c>
      <c r="Q7" s="1"/>
      <c r="R7" s="77"/>
    </row>
    <row r="8" spans="1:18" ht="16" customHeight="1" x14ac:dyDescent="0.2">
      <c r="A8" s="85">
        <v>7</v>
      </c>
      <c r="B8" s="28">
        <v>7</v>
      </c>
      <c r="C8" s="17">
        <f>DATA!$E10</f>
        <v>410.74550000000102</v>
      </c>
      <c r="D8" s="17">
        <f t="shared" si="0"/>
        <v>1097.2318533333341</v>
      </c>
      <c r="E8" s="17">
        <f t="shared" si="1"/>
        <v>547.85822985476523</v>
      </c>
      <c r="F8" s="16">
        <f t="shared" si="2"/>
        <v>-137.11272985476421</v>
      </c>
      <c r="G8" s="16">
        <f t="shared" si="3"/>
        <v>137.11272985476421</v>
      </c>
      <c r="H8" s="16">
        <f t="shared" si="4"/>
        <v>18799.900688225549</v>
      </c>
      <c r="I8" s="4">
        <f t="shared" si="5"/>
        <v>3.3381432019282953E-3</v>
      </c>
      <c r="K8" s="23" t="s">
        <v>47</v>
      </c>
      <c r="L8" s="5">
        <f>SLOPE(C2:C25,A2:A25)</f>
        <v>-1.4231400000000185</v>
      </c>
      <c r="P8" s="116" t="s">
        <v>0</v>
      </c>
      <c r="Q8" s="4">
        <v>1</v>
      </c>
      <c r="R8" s="19">
        <f t="shared" ref="R8:R19" si="6">AVERAGEIF($B$2:$B$25,$Q8,$C$2:$C$25)/AVERAGE($C$2:$C$25)</f>
        <v>0.78414279053810421</v>
      </c>
    </row>
    <row r="9" spans="1:18" x14ac:dyDescent="0.2">
      <c r="A9" s="85">
        <v>8</v>
      </c>
      <c r="B9" s="28">
        <v>8</v>
      </c>
      <c r="C9" s="17">
        <f>DATA!$E11</f>
        <v>641.80350000000033</v>
      </c>
      <c r="D9" s="17">
        <f t="shared" si="0"/>
        <v>1095.808713333334</v>
      </c>
      <c r="E9" s="17">
        <f t="shared" si="1"/>
        <v>698.63697723001235</v>
      </c>
      <c r="F9" s="16">
        <f t="shared" si="2"/>
        <v>-56.833477230012022</v>
      </c>
      <c r="G9" s="16">
        <f t="shared" si="3"/>
        <v>56.833477230012022</v>
      </c>
      <c r="H9" s="16">
        <f t="shared" si="4"/>
        <v>3230.0441340542948</v>
      </c>
      <c r="I9" s="4">
        <f t="shared" si="5"/>
        <v>8.8552769235462252E-4</v>
      </c>
      <c r="P9" s="116"/>
      <c r="Q9" s="4">
        <v>2</v>
      </c>
      <c r="R9" s="19">
        <f t="shared" si="6"/>
        <v>0.8238236406660977</v>
      </c>
    </row>
    <row r="10" spans="1:18" x14ac:dyDescent="0.2">
      <c r="A10" s="85">
        <v>9</v>
      </c>
      <c r="B10" s="28">
        <v>9</v>
      </c>
      <c r="C10" s="17">
        <f>DATA!$E12</f>
        <v>669.61050000000114</v>
      </c>
      <c r="D10" s="17">
        <f t="shared" si="0"/>
        <v>1094.3855733333339</v>
      </c>
      <c r="E10" s="17">
        <f t="shared" si="1"/>
        <v>794.96194232782364</v>
      </c>
      <c r="F10" s="16">
        <f t="shared" si="2"/>
        <v>-125.3514423278225</v>
      </c>
      <c r="G10" s="16">
        <f t="shared" si="3"/>
        <v>125.3514423278225</v>
      </c>
      <c r="H10" s="16">
        <f t="shared" si="4"/>
        <v>15712.984093665409</v>
      </c>
      <c r="I10" s="4">
        <f t="shared" si="5"/>
        <v>1.8720053273928992E-3</v>
      </c>
      <c r="P10" s="116"/>
      <c r="Q10" s="4">
        <v>3</v>
      </c>
      <c r="R10" s="19">
        <f t="shared" si="6"/>
        <v>1.083105641422625</v>
      </c>
    </row>
    <row r="11" spans="1:18" x14ac:dyDescent="0.2">
      <c r="A11" s="85">
        <v>10</v>
      </c>
      <c r="B11" s="28">
        <v>10</v>
      </c>
      <c r="C11" s="17">
        <f>DATA!$E13</f>
        <v>943.57499999999789</v>
      </c>
      <c r="D11" s="17">
        <f t="shared" si="0"/>
        <v>1092.962433333334</v>
      </c>
      <c r="E11" s="17">
        <f t="shared" si="1"/>
        <v>1186.1532079080189</v>
      </c>
      <c r="F11" s="16">
        <f t="shared" si="2"/>
        <v>-242.578207908021</v>
      </c>
      <c r="G11" s="16">
        <f t="shared" si="3"/>
        <v>242.578207908021</v>
      </c>
      <c r="H11" s="16">
        <f t="shared" si="4"/>
        <v>58844.186951867065</v>
      </c>
      <c r="I11" s="4">
        <f t="shared" si="5"/>
        <v>2.5708418292983764E-3</v>
      </c>
      <c r="P11" s="116"/>
      <c r="Q11" s="4">
        <v>4</v>
      </c>
      <c r="R11" s="19">
        <f t="shared" si="6"/>
        <v>2.955695523280875</v>
      </c>
    </row>
    <row r="12" spans="1:18" x14ac:dyDescent="0.2">
      <c r="A12" s="85">
        <v>11</v>
      </c>
      <c r="B12" s="75">
        <v>11</v>
      </c>
      <c r="C12" s="17">
        <f>DATA!$E14</f>
        <v>1110.3250000000014</v>
      </c>
      <c r="D12" s="17">
        <f t="shared" si="0"/>
        <v>1091.5392933333339</v>
      </c>
      <c r="E12" s="17">
        <f t="shared" si="1"/>
        <v>1103.0234193643403</v>
      </c>
      <c r="F12" s="16">
        <f t="shared" si="2"/>
        <v>7.3015806356611392</v>
      </c>
      <c r="G12" s="16">
        <f t="shared" si="3"/>
        <v>7.3015806356611392</v>
      </c>
      <c r="H12" s="16">
        <f t="shared" si="4"/>
        <v>53.313079779061724</v>
      </c>
      <c r="I12" s="4">
        <f t="shared" si="5"/>
        <v>6.5760751452602895E-5</v>
      </c>
      <c r="P12" s="116"/>
      <c r="Q12" s="4">
        <v>5</v>
      </c>
      <c r="R12" s="19">
        <f t="shared" si="6"/>
        <v>1.3664083323803431</v>
      </c>
    </row>
    <row r="13" spans="1:18" x14ac:dyDescent="0.2">
      <c r="A13" s="86">
        <v>12</v>
      </c>
      <c r="B13" s="4">
        <v>12</v>
      </c>
      <c r="C13" s="74">
        <f>DATA!$E15</f>
        <v>916.45800000000111</v>
      </c>
      <c r="D13" s="17">
        <f t="shared" si="0"/>
        <v>1090.1161533333338</v>
      </c>
      <c r="E13" s="17">
        <f t="shared" si="1"/>
        <v>849.87575381067506</v>
      </c>
      <c r="F13" s="16">
        <f t="shared" si="2"/>
        <v>66.582246189326042</v>
      </c>
      <c r="G13" s="16">
        <f t="shared" si="3"/>
        <v>66.582246189326042</v>
      </c>
      <c r="H13" s="16">
        <f t="shared" si="4"/>
        <v>4433.195507616022</v>
      </c>
      <c r="I13" s="4">
        <f t="shared" si="5"/>
        <v>7.2651715833487146E-4</v>
      </c>
      <c r="P13" s="116"/>
      <c r="Q13" s="4">
        <v>6</v>
      </c>
      <c r="R13" s="19">
        <f t="shared" si="6"/>
        <v>0.24815573950755238</v>
      </c>
    </row>
    <row r="14" spans="1:18" x14ac:dyDescent="0.2">
      <c r="A14" s="85">
        <v>13</v>
      </c>
      <c r="B14" s="30">
        <v>1</v>
      </c>
      <c r="C14" s="17">
        <f>DATA!$E16</f>
        <v>755.46950000000118</v>
      </c>
      <c r="D14" s="17">
        <f t="shared" si="0"/>
        <v>1088.693013333334</v>
      </c>
      <c r="E14" s="17">
        <f t="shared" si="1"/>
        <v>853.69077751453801</v>
      </c>
      <c r="F14" s="16">
        <f t="shared" si="2"/>
        <v>-98.221277514536837</v>
      </c>
      <c r="G14" s="16">
        <f t="shared" si="3"/>
        <v>98.221277514536837</v>
      </c>
      <c r="H14" s="16">
        <f t="shared" si="4"/>
        <v>9647.4193565876594</v>
      </c>
      <c r="I14" s="4">
        <f t="shared" si="5"/>
        <v>1.3001355781343479E-3</v>
      </c>
      <c r="P14" s="116"/>
      <c r="Q14" s="4">
        <v>7</v>
      </c>
      <c r="R14" s="19">
        <f t="shared" si="6"/>
        <v>0.49930944694177443</v>
      </c>
    </row>
    <row r="15" spans="1:18" x14ac:dyDescent="0.2">
      <c r="A15" s="85">
        <v>14</v>
      </c>
      <c r="B15" s="28">
        <v>2</v>
      </c>
      <c r="C15" s="17">
        <f>DATA!$E17</f>
        <v>1053.1125000000006</v>
      </c>
      <c r="D15" s="17">
        <f t="shared" si="0"/>
        <v>1087.2698733333339</v>
      </c>
      <c r="E15" s="17">
        <f t="shared" si="1"/>
        <v>895.71862543603402</v>
      </c>
      <c r="F15" s="16">
        <f t="shared" si="2"/>
        <v>157.39387456396662</v>
      </c>
      <c r="G15" s="16">
        <f t="shared" si="3"/>
        <v>157.39387456396662</v>
      </c>
      <c r="H15" s="16">
        <f t="shared" si="4"/>
        <v>24772.831750257657</v>
      </c>
      <c r="I15" s="4">
        <f t="shared" si="5"/>
        <v>1.4945589817229074E-3</v>
      </c>
      <c r="P15" s="116"/>
      <c r="Q15" s="4">
        <v>8</v>
      </c>
      <c r="R15" s="19">
        <f t="shared" si="6"/>
        <v>0.6375537707715726</v>
      </c>
    </row>
    <row r="16" spans="1:18" x14ac:dyDescent="0.2">
      <c r="A16" s="85">
        <v>15</v>
      </c>
      <c r="B16" s="28">
        <v>3</v>
      </c>
      <c r="C16" s="17">
        <f>DATA!$E18</f>
        <v>1452.9214999999976</v>
      </c>
      <c r="D16" s="17">
        <f t="shared" si="0"/>
        <v>1085.846733333334</v>
      </c>
      <c r="E16" s="17">
        <f t="shared" si="1"/>
        <v>1176.0867225936627</v>
      </c>
      <c r="F16" s="16">
        <f t="shared" si="2"/>
        <v>276.83477740633498</v>
      </c>
      <c r="G16" s="16">
        <f t="shared" si="3"/>
        <v>276.83477740633498</v>
      </c>
      <c r="H16" s="16">
        <f t="shared" si="4"/>
        <v>76637.493981615029</v>
      </c>
      <c r="I16" s="4">
        <f t="shared" si="5"/>
        <v>1.9053663766854263E-3</v>
      </c>
      <c r="P16" s="116"/>
      <c r="Q16" s="4">
        <v>9</v>
      </c>
      <c r="R16" s="19">
        <f t="shared" si="6"/>
        <v>0.72640023927443509</v>
      </c>
    </row>
    <row r="17" spans="1:18" x14ac:dyDescent="0.2">
      <c r="A17" s="85">
        <v>16</v>
      </c>
      <c r="B17" s="28">
        <v>4</v>
      </c>
      <c r="C17" s="17">
        <f>DATA!$E19</f>
        <v>3671.9270000000015</v>
      </c>
      <c r="D17" s="17">
        <f t="shared" si="0"/>
        <v>1084.4235933333339</v>
      </c>
      <c r="E17" s="17">
        <f t="shared" si="1"/>
        <v>3205.2259601554952</v>
      </c>
      <c r="F17" s="16">
        <f t="shared" si="2"/>
        <v>466.70103984450634</v>
      </c>
      <c r="G17" s="16">
        <f t="shared" si="3"/>
        <v>466.70103984450634</v>
      </c>
      <c r="H17" s="16">
        <f t="shared" si="4"/>
        <v>217809.86059194349</v>
      </c>
      <c r="I17" s="4">
        <f t="shared" si="5"/>
        <v>1.2709975983850063E-3</v>
      </c>
      <c r="P17" s="116"/>
      <c r="Q17" s="4">
        <v>10</v>
      </c>
      <c r="R17" s="19">
        <f t="shared" si="6"/>
        <v>1.0852643894543292</v>
      </c>
    </row>
    <row r="18" spans="1:18" x14ac:dyDescent="0.2">
      <c r="A18" s="85">
        <v>17</v>
      </c>
      <c r="B18" s="28">
        <v>5</v>
      </c>
      <c r="C18" s="17">
        <f>DATA!$E20</f>
        <v>1225.1295000000032</v>
      </c>
      <c r="D18" s="17">
        <f t="shared" si="0"/>
        <v>1083.0004533333338</v>
      </c>
      <c r="E18" s="17">
        <f t="shared" si="1"/>
        <v>1479.8208434063563</v>
      </c>
      <c r="F18" s="16">
        <f>C18-E18</f>
        <v>-254.6913434063531</v>
      </c>
      <c r="G18" s="16">
        <f t="shared" si="3"/>
        <v>254.6913434063531</v>
      </c>
      <c r="H18" s="16">
        <f t="shared" si="4"/>
        <v>64867.68040613288</v>
      </c>
      <c r="I18" s="4">
        <f t="shared" si="5"/>
        <v>2.0788932386849915E-3</v>
      </c>
      <c r="P18" s="116"/>
      <c r="Q18" s="4">
        <v>11</v>
      </c>
      <c r="R18" s="19">
        <f t="shared" si="6"/>
        <v>1.0105210376769271</v>
      </c>
    </row>
    <row r="19" spans="1:18" x14ac:dyDescent="0.2">
      <c r="A19" s="85">
        <v>18</v>
      </c>
      <c r="B19" s="28">
        <v>6</v>
      </c>
      <c r="C19" s="17">
        <f>DATA!$E21</f>
        <v>184.00000000000011</v>
      </c>
      <c r="D19" s="17">
        <f t="shared" si="0"/>
        <v>1081.5773133333339</v>
      </c>
      <c r="E19" s="17">
        <f t="shared" si="1"/>
        <v>268.39961802482514</v>
      </c>
      <c r="F19" s="16">
        <f t="shared" si="2"/>
        <v>-84.399618024825031</v>
      </c>
      <c r="G19" s="16">
        <f t="shared" si="3"/>
        <v>84.399618024825031</v>
      </c>
      <c r="H19" s="16">
        <f t="shared" si="4"/>
        <v>7123.29552273637</v>
      </c>
      <c r="I19" s="4">
        <f t="shared" si="5"/>
        <v>4.5869357622187494E-3</v>
      </c>
      <c r="P19" s="116"/>
      <c r="Q19" s="4">
        <v>12</v>
      </c>
      <c r="R19" s="19">
        <f t="shared" si="6"/>
        <v>0.77961944808536521</v>
      </c>
    </row>
    <row r="20" spans="1:18" x14ac:dyDescent="0.2">
      <c r="A20" s="85">
        <v>19</v>
      </c>
      <c r="B20" s="28">
        <v>7</v>
      </c>
      <c r="C20" s="17">
        <f>DATA!$E22</f>
        <v>677.15450000000124</v>
      </c>
      <c r="D20" s="17">
        <f t="shared" si="0"/>
        <v>1080.1541733333338</v>
      </c>
      <c r="E20" s="17">
        <f t="shared" si="1"/>
        <v>539.3311828989165</v>
      </c>
      <c r="F20" s="16">
        <f t="shared" si="2"/>
        <v>137.82331710108474</v>
      </c>
      <c r="G20" s="16">
        <f t="shared" si="3"/>
        <v>137.82331710108474</v>
      </c>
      <c r="H20" s="16">
        <f t="shared" si="4"/>
        <v>18995.266736746158</v>
      </c>
      <c r="I20" s="4">
        <f t="shared" si="5"/>
        <v>2.0353304467604439E-3</v>
      </c>
    </row>
    <row r="21" spans="1:18" x14ac:dyDescent="0.2">
      <c r="A21" s="85">
        <v>20</v>
      </c>
      <c r="B21" s="28">
        <v>8</v>
      </c>
      <c r="C21" s="17">
        <f>DATA!$E23</f>
        <v>747.30450000000144</v>
      </c>
      <c r="D21" s="17">
        <f t="shared" si="0"/>
        <v>1078.7310333333337</v>
      </c>
      <c r="E21" s="17">
        <f t="shared" si="1"/>
        <v>687.74903794998193</v>
      </c>
      <c r="F21" s="16">
        <f t="shared" si="2"/>
        <v>59.555462050019514</v>
      </c>
      <c r="G21" s="16">
        <f t="shared" si="3"/>
        <v>59.555462050019514</v>
      </c>
      <c r="H21" s="16">
        <f t="shared" si="4"/>
        <v>3546.8530599913147</v>
      </c>
      <c r="I21" s="4">
        <f t="shared" si="5"/>
        <v>7.9693701897980542E-4</v>
      </c>
    </row>
    <row r="22" spans="1:18" x14ac:dyDescent="0.2">
      <c r="A22" s="85">
        <v>21</v>
      </c>
      <c r="B22" s="28">
        <v>9</v>
      </c>
      <c r="C22" s="17">
        <f>DATA!$E24</f>
        <v>913.07699999999897</v>
      </c>
      <c r="D22" s="17">
        <f t="shared" si="0"/>
        <v>1077.3078933333338</v>
      </c>
      <c r="E22" s="17">
        <f t="shared" si="1"/>
        <v>782.55671148957128</v>
      </c>
      <c r="F22" s="16">
        <f t="shared" si="2"/>
        <v>130.52028851042769</v>
      </c>
      <c r="G22" s="16">
        <f t="shared" si="3"/>
        <v>130.52028851042769</v>
      </c>
      <c r="H22" s="16">
        <f t="shared" si="4"/>
        <v>17035.545712845284</v>
      </c>
      <c r="I22" s="4">
        <f t="shared" si="5"/>
        <v>1.4294554403454236E-3</v>
      </c>
    </row>
    <row r="23" spans="1:18" x14ac:dyDescent="0.2">
      <c r="A23" s="85">
        <v>22</v>
      </c>
      <c r="B23" s="28">
        <v>10</v>
      </c>
      <c r="C23" s="17">
        <f>DATA!$E25</f>
        <v>1421.0089999999993</v>
      </c>
      <c r="D23" s="17">
        <f t="shared" si="0"/>
        <v>1075.8847533333337</v>
      </c>
      <c r="E23" s="17">
        <f t="shared" si="1"/>
        <v>1167.6194099495219</v>
      </c>
      <c r="F23" s="16">
        <f t="shared" si="2"/>
        <v>253.38959005047741</v>
      </c>
      <c r="G23" s="16">
        <f t="shared" si="3"/>
        <v>253.38959005047741</v>
      </c>
      <c r="H23" s="16">
        <f t="shared" si="4"/>
        <v>64206.284345949003</v>
      </c>
      <c r="I23" s="4">
        <f t="shared" si="5"/>
        <v>1.7831666798062329E-3</v>
      </c>
    </row>
    <row r="24" spans="1:18" x14ac:dyDescent="0.2">
      <c r="A24" s="85">
        <v>23</v>
      </c>
      <c r="B24" s="28">
        <v>11</v>
      </c>
      <c r="C24" s="17">
        <f>DATA!$E26</f>
        <v>1091.4075000000005</v>
      </c>
      <c r="D24" s="17">
        <f t="shared" si="0"/>
        <v>1074.4616133333338</v>
      </c>
      <c r="E24" s="17">
        <f t="shared" si="1"/>
        <v>1085.7660644496257</v>
      </c>
      <c r="F24" s="16">
        <f t="shared" si="2"/>
        <v>5.6414355503748084</v>
      </c>
      <c r="G24" s="16">
        <f t="shared" si="3"/>
        <v>5.6414355503748084</v>
      </c>
      <c r="H24" s="16">
        <f t="shared" si="4"/>
        <v>31.825795069032718</v>
      </c>
      <c r="I24" s="4">
        <f t="shared" si="5"/>
        <v>5.1689543551558932E-5</v>
      </c>
    </row>
    <row r="25" spans="1:18" x14ac:dyDescent="0.2">
      <c r="A25" s="85">
        <v>24</v>
      </c>
      <c r="B25" s="28">
        <v>12</v>
      </c>
      <c r="C25" s="17">
        <f>DATA!$E27</f>
        <v>782.18400000000111</v>
      </c>
      <c r="D25" s="17">
        <f t="shared" si="0"/>
        <v>1073.0384733333337</v>
      </c>
      <c r="E25" s="17">
        <f t="shared" si="1"/>
        <v>836.56166235449655</v>
      </c>
      <c r="F25" s="16">
        <f t="shared" si="2"/>
        <v>-54.377662354495442</v>
      </c>
      <c r="G25" s="16">
        <f t="shared" si="3"/>
        <v>54.377662354495442</v>
      </c>
      <c r="H25" s="16">
        <f t="shared" si="4"/>
        <v>2956.9301631395106</v>
      </c>
      <c r="I25" s="4">
        <f t="shared" si="5"/>
        <v>6.9520294910782338E-4</v>
      </c>
    </row>
    <row r="26" spans="1:18" x14ac:dyDescent="0.2">
      <c r="A26" s="87">
        <v>25</v>
      </c>
      <c r="B26" s="80">
        <v>1</v>
      </c>
      <c r="C26" s="84"/>
      <c r="D26" s="57">
        <f t="shared" si="0"/>
        <v>1071.6153333333336</v>
      </c>
      <c r="E26" s="57">
        <f t="shared" si="1"/>
        <v>840.29943786342096</v>
      </c>
    </row>
    <row r="27" spans="1:18" x14ac:dyDescent="0.2">
      <c r="A27" s="87">
        <v>26</v>
      </c>
      <c r="B27" s="80">
        <v>2</v>
      </c>
      <c r="C27" s="84"/>
      <c r="D27" s="57">
        <f t="shared" si="0"/>
        <v>1070.1921933333338</v>
      </c>
      <c r="E27" s="57">
        <f t="shared" si="1"/>
        <v>881.64962892430333</v>
      </c>
    </row>
    <row r="28" spans="1:18" x14ac:dyDescent="0.2">
      <c r="A28" s="87">
        <v>27</v>
      </c>
      <c r="B28" s="80">
        <v>3</v>
      </c>
      <c r="C28" s="84"/>
      <c r="D28" s="57">
        <f t="shared" si="0"/>
        <v>1068.7690533333337</v>
      </c>
      <c r="E28" s="57">
        <f t="shared" si="1"/>
        <v>1157.589791043252</v>
      </c>
    </row>
    <row r="29" spans="1:18" x14ac:dyDescent="0.2">
      <c r="A29" s="87">
        <v>28</v>
      </c>
      <c r="B29" s="80">
        <v>4</v>
      </c>
      <c r="C29" s="84"/>
      <c r="D29" s="57">
        <f t="shared" si="0"/>
        <v>1067.3459133333336</v>
      </c>
      <c r="E29" s="57">
        <f t="shared" si="1"/>
        <v>3154.7495378314707</v>
      </c>
    </row>
    <row r="30" spans="1:18" x14ac:dyDescent="0.2">
      <c r="A30" s="87">
        <v>29</v>
      </c>
      <c r="B30" s="80">
        <v>5</v>
      </c>
      <c r="C30" s="84"/>
      <c r="D30" s="57">
        <f t="shared" si="0"/>
        <v>1065.9227733333337</v>
      </c>
      <c r="E30" s="57">
        <f t="shared" si="1"/>
        <v>1456.4857591566308</v>
      </c>
    </row>
    <row r="31" spans="1:18" x14ac:dyDescent="0.2">
      <c r="A31" s="87">
        <v>30</v>
      </c>
      <c r="B31" s="80">
        <v>6</v>
      </c>
      <c r="C31" s="84"/>
      <c r="D31" s="57">
        <f t="shared" si="0"/>
        <v>1064.4996333333336</v>
      </c>
      <c r="E31" s="57">
        <f t="shared" si="1"/>
        <v>264.16169371535176</v>
      </c>
    </row>
    <row r="32" spans="1:18" x14ac:dyDescent="0.2">
      <c r="A32" s="87">
        <v>31</v>
      </c>
      <c r="B32" s="80">
        <v>7</v>
      </c>
      <c r="C32" s="84"/>
      <c r="D32" s="57">
        <f t="shared" si="0"/>
        <v>1063.0764933333337</v>
      </c>
      <c r="E32" s="57">
        <f t="shared" si="1"/>
        <v>530.80413594306776</v>
      </c>
    </row>
    <row r="33" spans="1:5" x14ac:dyDescent="0.2">
      <c r="A33" s="87">
        <v>32</v>
      </c>
      <c r="B33" s="80">
        <v>8</v>
      </c>
      <c r="C33" s="84"/>
      <c r="D33" s="57">
        <f t="shared" si="0"/>
        <v>1061.6533533333336</v>
      </c>
      <c r="E33" s="57">
        <f t="shared" si="1"/>
        <v>676.8610986699515</v>
      </c>
    </row>
    <row r="34" spans="1:5" x14ac:dyDescent="0.2">
      <c r="A34" s="87">
        <v>33</v>
      </c>
      <c r="B34" s="80">
        <v>9</v>
      </c>
      <c r="C34" s="84"/>
      <c r="D34" s="57">
        <f t="shared" si="0"/>
        <v>1060.2302133333335</v>
      </c>
      <c r="E34" s="57">
        <f t="shared" si="1"/>
        <v>770.15148065131882</v>
      </c>
    </row>
    <row r="35" spans="1:5" x14ac:dyDescent="0.2">
      <c r="A35" s="87">
        <v>34</v>
      </c>
      <c r="B35" s="80">
        <v>10</v>
      </c>
      <c r="C35" s="84"/>
      <c r="D35" s="57">
        <f t="shared" si="0"/>
        <v>1058.8070733333336</v>
      </c>
      <c r="E35" s="57">
        <f t="shared" si="1"/>
        <v>1149.0856119910254</v>
      </c>
    </row>
    <row r="36" spans="1:5" x14ac:dyDescent="0.2">
      <c r="A36" s="87">
        <v>35</v>
      </c>
      <c r="B36" s="80">
        <v>11</v>
      </c>
      <c r="C36" s="84"/>
      <c r="D36" s="57">
        <f t="shared" si="0"/>
        <v>1057.3839333333335</v>
      </c>
      <c r="E36" s="57">
        <f t="shared" si="1"/>
        <v>1068.5087095349108</v>
      </c>
    </row>
    <row r="37" spans="1:5" x14ac:dyDescent="0.2">
      <c r="A37" s="87">
        <v>36</v>
      </c>
      <c r="B37" s="80">
        <v>12</v>
      </c>
      <c r="C37" s="84"/>
      <c r="D37" s="57">
        <f t="shared" si="0"/>
        <v>1055.9607933333334</v>
      </c>
      <c r="E37" s="57">
        <f t="shared" si="1"/>
        <v>823.2475708983178</v>
      </c>
    </row>
  </sheetData>
  <mergeCells count="1">
    <mergeCell ref="P8:P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Moving average</vt:lpstr>
      <vt:lpstr>Exponential smoothing( 0.1 )</vt:lpstr>
      <vt:lpstr>Exponential smoothing( 0.2 )</vt:lpstr>
      <vt:lpstr>Exponential smoothing( 0.5 ) </vt:lpstr>
      <vt:lpstr>Weighted Moving Avg</vt:lpstr>
      <vt:lpstr>Seasonality without trend</vt:lpstr>
      <vt:lpstr>Regression</vt:lpstr>
      <vt:lpstr>Trend Projected Adjusted</vt:lpstr>
      <vt:lpstr>FORECASTING 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baadr2010@gmail.com</dc:creator>
  <cp:lastModifiedBy>baadr2010@gmail.com</cp:lastModifiedBy>
  <dcterms:created xsi:type="dcterms:W3CDTF">2019-10-18T15:58:25Z</dcterms:created>
  <dcterms:modified xsi:type="dcterms:W3CDTF">2019-11-02T16:45:48Z</dcterms:modified>
</cp:coreProperties>
</file>