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280" documentId="6_{1FF347B4-B7B3-494A-B430-3C9EE18135A4}" xr6:coauthVersionLast="40" xr6:coauthVersionMax="40" xr10:uidLastSave="{A93FEF17-72BE-44F1-B234-373622BD33D1}"/>
  <bookViews>
    <workbookView xWindow="0" yWindow="0" windowWidth="22260" windowHeight="12645" activeTab="2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3" r:id="rId5"/>
    <sheet name="LTS B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2" l="1"/>
  <c r="H11" i="1" l="1"/>
  <c r="I12" i="4" l="1"/>
  <c r="C7" i="5" l="1"/>
  <c r="C26" i="2" l="1"/>
  <c r="C4" i="2" s="1"/>
  <c r="C13" i="2" s="1"/>
  <c r="F13" i="2" l="1"/>
  <c r="I13" i="4"/>
  <c r="I11" i="4"/>
  <c r="J3" i="4"/>
  <c r="J10" i="4" s="1"/>
  <c r="J12" i="4" s="1"/>
  <c r="I14" i="4" l="1"/>
  <c r="J11" i="4"/>
  <c r="J13" i="4"/>
  <c r="J14" i="4" l="1"/>
  <c r="I14" i="2" s="1"/>
  <c r="J3" i="3" l="1"/>
  <c r="J11" i="3" s="1"/>
  <c r="I17" i="3"/>
  <c r="I16" i="3"/>
  <c r="I6" i="4"/>
  <c r="I5" i="4"/>
  <c r="I4" i="4"/>
  <c r="I11" i="3"/>
  <c r="I10" i="3"/>
  <c r="I9" i="3"/>
  <c r="I8" i="3"/>
  <c r="I7" i="3"/>
  <c r="I6" i="3"/>
  <c r="I5" i="3"/>
  <c r="I4" i="3"/>
  <c r="I17" i="1"/>
  <c r="I15" i="1"/>
  <c r="I18" i="3" l="1"/>
  <c r="I7" i="4"/>
  <c r="J4" i="4"/>
  <c r="J6" i="4"/>
  <c r="J5" i="4"/>
  <c r="J6" i="3"/>
  <c r="J8" i="3"/>
  <c r="J4" i="3"/>
  <c r="J10" i="3"/>
  <c r="J15" i="3"/>
  <c r="J16" i="3" s="1"/>
  <c r="J7" i="3"/>
  <c r="J9" i="3"/>
  <c r="J5" i="3"/>
  <c r="I12" i="3"/>
  <c r="J7" i="4" l="1"/>
  <c r="I9" i="2" s="1"/>
  <c r="I15" i="2" s="1"/>
  <c r="I17" i="2" s="1"/>
  <c r="J17" i="3"/>
  <c r="J18" i="3" s="1"/>
  <c r="F14" i="2" s="1"/>
  <c r="J12" i="3"/>
  <c r="F9" i="2" s="1"/>
  <c r="J3" i="1"/>
  <c r="F15" i="2" l="1"/>
  <c r="J14" i="1"/>
  <c r="I16" i="1"/>
  <c r="J16" i="1" s="1"/>
  <c r="I18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J4" i="1"/>
  <c r="F17" i="2" l="1"/>
  <c r="J17" i="1"/>
  <c r="J15" i="1"/>
  <c r="J11" i="1"/>
  <c r="C9" i="2" s="1"/>
  <c r="I11" i="1"/>
  <c r="J18" i="1" l="1"/>
  <c r="C14" i="2" l="1"/>
  <c r="C15" i="2" s="1"/>
  <c r="C17" i="2" s="1"/>
  <c r="L15" i="2" l="1"/>
  <c r="I22" i="2" s="1"/>
  <c r="I23" i="2" s="1"/>
  <c r="I24" i="2" s="1"/>
</calcChain>
</file>

<file path=xl/sharedStrings.xml><?xml version="1.0" encoding="utf-8"?>
<sst xmlns="http://schemas.openxmlformats.org/spreadsheetml/2006/main" count="252" uniqueCount="132">
  <si>
    <t>https://www.mouser.com/ProductDetail/Espressif-Systems/ESP-WROOM-02D?qs=sGAEpiMZZMve4%2fbfQkoj%252bFo2lZdnZgOU6INDYnTf7ns%3d</t>
  </si>
  <si>
    <t>https://www.digikey.com/product-detail/en/keystone-electronics/2462/36-2462-ND/303811</t>
  </si>
  <si>
    <t>https://www.digikey.com/product-detail/en/sunled/XZM2CYK45WT-9/1497-1335-1-ND/6615767</t>
  </si>
  <si>
    <t>LED Yellow Clear 2 PL CC SMD (Reverse Mount)</t>
  </si>
  <si>
    <t>10K Ohm resister</t>
  </si>
  <si>
    <t>https://www.digikey.com/product-detail/en/yageo/RC1206JR-0710KL/311-10KERCT-ND/732156</t>
  </si>
  <si>
    <t>Switch</t>
  </si>
  <si>
    <t>https://www.digikey.com/products/en?keywords=401-1999-1-ND</t>
  </si>
  <si>
    <t>6mm Tact Switch, Straight Termination, 160 grams actuation force</t>
  </si>
  <si>
    <t>https://www.digikey.com/products/en?keywords=CKN9112CT-ND</t>
  </si>
  <si>
    <t>0.1µF ±10% 10V Ceramic Capacitor X7R 0603 (1608 Metric)</t>
  </si>
  <si>
    <t>220碌F 6.3V Aluminum Electrolytic Capacitors Radial, Can - SMD 1000 Hrs @ 105掳C</t>
  </si>
  <si>
    <t>https://www.mouser.com/ProductDetail/KEMET/C0603C104K8RACTU?qs=sGAEpiMZZMs0AnBnWHyRQFqPnX0Olvco6bHHdFzzrqs%3d</t>
  </si>
  <si>
    <t>https://www.digikey.com/products/en?keywords=PCE4161CT-ND</t>
  </si>
  <si>
    <t>Reference</t>
  </si>
  <si>
    <t>Description</t>
  </si>
  <si>
    <t>Manufacturer</t>
  </si>
  <si>
    <t>Manuf Part#</t>
  </si>
  <si>
    <t>Package</t>
  </si>
  <si>
    <t>Each</t>
  </si>
  <si>
    <t>QTY</t>
  </si>
  <si>
    <t>Per Badge</t>
  </si>
  <si>
    <t xml:space="preserve">Consumptive Material </t>
  </si>
  <si>
    <t>Assembly Cost</t>
  </si>
  <si>
    <t>Component Cost</t>
  </si>
  <si>
    <t>Prototype Cost</t>
  </si>
  <si>
    <t>DNP Cost</t>
  </si>
  <si>
    <t>SubTotal</t>
  </si>
  <si>
    <t>DO NOT POPYULATE BOM</t>
  </si>
  <si>
    <t>Bill of Materials</t>
  </si>
  <si>
    <t>AA Battery</t>
  </si>
  <si>
    <t>Amazon</t>
  </si>
  <si>
    <t>AntiStatic Bags</t>
  </si>
  <si>
    <t>PCB Cost</t>
  </si>
  <si>
    <t>Con Badge AP</t>
  </si>
  <si>
    <t>Kids Badge AP</t>
  </si>
  <si>
    <t>Color Key</t>
  </si>
  <si>
    <t>Yellow = Adjustable</t>
  </si>
  <si>
    <t>White = Calculated</t>
  </si>
  <si>
    <t>Orange/White = PCBWay Cost</t>
  </si>
  <si>
    <t>Orange/Black = AP (Cost)</t>
  </si>
  <si>
    <t>LTS Badge AP</t>
  </si>
  <si>
    <t>LED - Through Hole</t>
  </si>
  <si>
    <t>ThruHole</t>
  </si>
  <si>
    <t>Misc Fees</t>
  </si>
  <si>
    <t>$ Per Badge</t>
  </si>
  <si>
    <t>Total Cost</t>
  </si>
  <si>
    <t>URL</t>
  </si>
  <si>
    <t>HOLDER Battery 20MM Coin</t>
  </si>
  <si>
    <t>BAT-HLD-001</t>
  </si>
  <si>
    <t>https://www.digikey.com/product-detail/en/linx-technologies-inc/BAT-HLD-001/BAT-HLD-001-ND/1577235</t>
  </si>
  <si>
    <t>BATTERY LITHIUM 3V COIN 20MM</t>
  </si>
  <si>
    <t>Panasonic</t>
  </si>
  <si>
    <t>CR2032</t>
  </si>
  <si>
    <t>Attendee</t>
  </si>
  <si>
    <t>Volunteer</t>
  </si>
  <si>
    <t>Organizer</t>
  </si>
  <si>
    <t>Speaker</t>
  </si>
  <si>
    <t>Sponsor</t>
  </si>
  <si>
    <t>Badge QTY</t>
  </si>
  <si>
    <t>Total - Elect</t>
  </si>
  <si>
    <t>Total - Non Elect *</t>
  </si>
  <si>
    <t>Total</t>
  </si>
  <si>
    <t>* - QTY Summary</t>
  </si>
  <si>
    <t>Artwork Info</t>
  </si>
  <si>
    <t>Code info</t>
  </si>
  <si>
    <t>BOM Complete (Y/N)</t>
  </si>
  <si>
    <t>Protytpe Oked by Customer</t>
  </si>
  <si>
    <t>Prototype Version</t>
  </si>
  <si>
    <t>Yes</t>
  </si>
  <si>
    <t>Price Sheet</t>
  </si>
  <si>
    <t>ESP-8266-02D</t>
  </si>
  <si>
    <t>Main MCU</t>
  </si>
  <si>
    <t>https://trello.com/b/FvOhDV4T/bsides-badge</t>
  </si>
  <si>
    <t>Trello Link</t>
  </si>
  <si>
    <t>PCBWays</t>
  </si>
  <si>
    <t>Board Shop</t>
  </si>
  <si>
    <t>White</t>
  </si>
  <si>
    <t>Black</t>
  </si>
  <si>
    <t>Silk screen</t>
  </si>
  <si>
    <t>Green</t>
  </si>
  <si>
    <t>Blue</t>
  </si>
  <si>
    <t>Red</t>
  </si>
  <si>
    <t>Board Color</t>
  </si>
  <si>
    <t>Order Count</t>
  </si>
  <si>
    <t>Vendor</t>
  </si>
  <si>
    <t>Attendee Non Elect</t>
  </si>
  <si>
    <t>Attendee - Elect</t>
  </si>
  <si>
    <t>Variations</t>
  </si>
  <si>
    <t>146 x 67</t>
  </si>
  <si>
    <t>Board Size (mm)</t>
  </si>
  <si>
    <t>Git Repositiory</t>
  </si>
  <si>
    <t>Date Due</t>
  </si>
  <si>
    <t>Date Start</t>
  </si>
  <si>
    <t>Budget</t>
  </si>
  <si>
    <t>Bsides KC 2019</t>
  </si>
  <si>
    <t>Customer Name</t>
  </si>
  <si>
    <t>Frodo</t>
  </si>
  <si>
    <t>Project Name</t>
  </si>
  <si>
    <t>Customer Supplied</t>
  </si>
  <si>
    <t>Kids Badge</t>
  </si>
  <si>
    <t>https://github.com/flightgod/Project-Frodo</t>
  </si>
  <si>
    <t>To-Do</t>
  </si>
  <si>
    <t>Unk</t>
  </si>
  <si>
    <t>Con</t>
  </si>
  <si>
    <t>Badges On Hand</t>
  </si>
  <si>
    <t>Deliver</t>
  </si>
  <si>
    <t>Order to PCBWay</t>
  </si>
  <si>
    <t>Parts Ordered</t>
  </si>
  <si>
    <t>Final Prototype Tested</t>
  </si>
  <si>
    <t>Final Prototype Ordered</t>
  </si>
  <si>
    <t>Design Prototype Ordered</t>
  </si>
  <si>
    <t>POC Tested</t>
  </si>
  <si>
    <t>AT Tiny</t>
  </si>
  <si>
    <t>Pin Backs</t>
  </si>
  <si>
    <t>Badge WiFi Identify</t>
  </si>
  <si>
    <t>Wifi Identify turn on Lights</t>
  </si>
  <si>
    <t>Different patterns</t>
  </si>
  <si>
    <t>Beacon Broadcast - lo energy</t>
  </si>
  <si>
    <t>ESP-8266 12F</t>
  </si>
  <si>
    <t>https://www.digikey.com/product-detail/en/sunled/XZMYK45WT-9/1497-1334-1-ND/6615766</t>
  </si>
  <si>
    <t>https://www.aliexpress.com/item/75-XFree-shipping-2032-CR2032-3v-220mAh-lithium-Button-Coin-Battery-in-Bulk-for-watches-toys/32725154601.html?spm=2114.search0104.3.92.347522566EsRWR&amp;ws_ab_test=searchweb0_0,searchweb201602_3_10065_10068_10130_10890_10547_319_10546_317_5730318_10548_5729218_10545_10696_453_10084_454_10083_10618_10307_538_537_536_10059_10884_10887_100031_321_322_10103,searchweb201603_51,ppcSwitch_0&amp;algo_expid=92bb5bac-c7f3-4ead-96d8-d84fe5f17d5a-13&amp;algo_pvid=92bb5bac-c7f3-4ead-96d8-d84fe5f17d5a</t>
  </si>
  <si>
    <t>Battery Holders 2x AAA</t>
  </si>
  <si>
    <t>Profit</t>
  </si>
  <si>
    <t>Budget Quote</t>
  </si>
  <si>
    <t>Profit %</t>
  </si>
  <si>
    <t>Profit Table</t>
  </si>
  <si>
    <t>Shipping Costs</t>
  </si>
  <si>
    <t>Shipping Cost</t>
  </si>
  <si>
    <t>battery Holders 2x AAA</t>
  </si>
  <si>
    <t>AAA Battery</t>
  </si>
  <si>
    <t>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</si>
</sst>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44" fontId="0" fillId="0" borderId="0" xfId="1" applyFont="1"/>
    <xf numFmtId="0" fontId="0" fillId="0" borderId="1" xfId="0" applyFont="1" applyBorder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ont="1"/>
    <xf numFmtId="0" fontId="0" fillId="0" borderId="9" xfId="0" applyBorder="1"/>
    <xf numFmtId="0" fontId="0" fillId="0" borderId="15" xfId="0" applyFont="1" applyBorder="1" applyAlignment="1">
      <alignment vertical="center"/>
    </xf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2" fillId="0" borderId="14" xfId="2" applyBorder="1"/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0" fillId="0" borderId="13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0" fillId="2" borderId="19" xfId="0" applyFill="1" applyBorder="1"/>
    <xf numFmtId="0" fontId="0" fillId="2" borderId="22" xfId="0" applyFill="1" applyBorder="1"/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0" fontId="0" fillId="0" borderId="9" xfId="0" applyFont="1" applyFill="1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5" fillId="7" borderId="8" xfId="3" applyFont="1" applyFill="1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44" fontId="0" fillId="7" borderId="3" xfId="0" applyNumberFormat="1" applyFill="1" applyBorder="1"/>
    <xf numFmtId="44" fontId="0" fillId="7" borderId="5" xfId="0" applyNumberFormat="1" applyFill="1" applyBorder="1"/>
    <xf numFmtId="44" fontId="0" fillId="7" borderId="5" xfId="1" applyFon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0" borderId="24" xfId="0" applyNumberFormat="1" applyBorder="1"/>
    <xf numFmtId="44" fontId="0" fillId="7" borderId="17" xfId="0" applyNumberFormat="1" applyFill="1" applyBorder="1"/>
    <xf numFmtId="44" fontId="0" fillId="7" borderId="25" xfId="0" applyNumberFormat="1" applyFill="1" applyBorder="1"/>
    <xf numFmtId="44" fontId="0" fillId="7" borderId="26" xfId="0" applyNumberFormat="1" applyFill="1" applyBorder="1"/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5" fillId="4" borderId="23" xfId="4" applyNumberFormat="1" applyBorder="1" applyAlignment="1">
      <alignment horizontal="center" vertical="center" wrapText="1"/>
    </xf>
    <xf numFmtId="44" fontId="5" fillId="4" borderId="8" xfId="4" applyNumberForma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30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7" borderId="19" xfId="0" applyFill="1" applyBorder="1"/>
    <xf numFmtId="0" fontId="0" fillId="2" borderId="8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3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0" fontId="4" fillId="8" borderId="27" xfId="0" applyFont="1" applyFill="1" applyBorder="1"/>
    <xf numFmtId="0" fontId="4" fillId="8" borderId="28" xfId="0" applyFont="1" applyFill="1" applyBorder="1"/>
    <xf numFmtId="0" fontId="4" fillId="8" borderId="31" xfId="0" applyFont="1" applyFill="1" applyBorder="1"/>
    <xf numFmtId="0" fontId="4" fillId="8" borderId="20" xfId="0" applyFont="1" applyFill="1" applyBorder="1"/>
    <xf numFmtId="15" fontId="0" fillId="0" borderId="1" xfId="0" applyNumberFormat="1" applyBorder="1"/>
    <xf numFmtId="17" fontId="0" fillId="0" borderId="1" xfId="0" applyNumberFormat="1" applyBorder="1"/>
    <xf numFmtId="1" fontId="0" fillId="0" borderId="1" xfId="0" applyNumberFormat="1" applyBorder="1"/>
    <xf numFmtId="0" fontId="0" fillId="10" borderId="1" xfId="0" applyFill="1" applyBorder="1"/>
    <xf numFmtId="0" fontId="0" fillId="5" borderId="1" xfId="0" applyFill="1" applyBorder="1"/>
    <xf numFmtId="1" fontId="0" fillId="7" borderId="1" xfId="0" applyNumberFormat="1" applyFill="1" applyBorder="1" applyProtection="1"/>
    <xf numFmtId="15" fontId="0" fillId="0" borderId="0" xfId="0" applyNumberFormat="1"/>
    <xf numFmtId="0" fontId="0" fillId="0" borderId="36" xfId="0" applyBorder="1"/>
    <xf numFmtId="44" fontId="0" fillId="0" borderId="24" xfId="1" applyFont="1" applyBorder="1"/>
    <xf numFmtId="0" fontId="0" fillId="0" borderId="24" xfId="0" applyBorder="1"/>
    <xf numFmtId="0" fontId="0" fillId="0" borderId="37" xfId="0" applyBorder="1"/>
    <xf numFmtId="0" fontId="2" fillId="0" borderId="9" xfId="2" applyBorder="1"/>
    <xf numFmtId="0" fontId="2" fillId="0" borderId="13" xfId="2" applyBorder="1"/>
    <xf numFmtId="44" fontId="0" fillId="2" borderId="39" xfId="1" applyFont="1" applyFill="1" applyBorder="1"/>
    <xf numFmtId="44" fontId="0" fillId="7" borderId="9" xfId="0" applyNumberFormat="1" applyFill="1" applyBorder="1"/>
    <xf numFmtId="9" fontId="0" fillId="7" borderId="14" xfId="5" applyFont="1" applyFill="1" applyBorder="1"/>
    <xf numFmtId="0" fontId="4" fillId="2" borderId="38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0" fontId="0" fillId="0" borderId="0" xfId="0" applyBorder="1"/>
    <xf numFmtId="0" fontId="0" fillId="0" borderId="0" xfId="0" applyBorder="1" applyAlignment="1">
      <alignment horizontal="left" vertical="top"/>
    </xf>
    <xf numFmtId="44" fontId="0" fillId="0" borderId="0" xfId="1" applyFont="1" applyBorder="1"/>
    <xf numFmtId="44" fontId="0" fillId="0" borderId="0" xfId="0" applyNumberFormat="1" applyBorder="1" applyAlignment="1">
      <alignment horizontal="left" vertical="top"/>
    </xf>
    <xf numFmtId="9" fontId="0" fillId="0" borderId="0" xfId="5" applyFont="1" applyBorder="1"/>
    <xf numFmtId="44" fontId="0" fillId="0" borderId="0" xfId="0" applyNumberFormat="1" applyBorder="1"/>
    <xf numFmtId="14" fontId="0" fillId="12" borderId="0" xfId="0" applyNumberFormat="1" applyFill="1"/>
    <xf numFmtId="0" fontId="0" fillId="12" borderId="0" xfId="0" applyFill="1"/>
    <xf numFmtId="15" fontId="0" fillId="12" borderId="0" xfId="0" applyNumberFormat="1" applyFill="1"/>
    <xf numFmtId="0" fontId="2" fillId="0" borderId="9" xfId="2" applyFill="1" applyBorder="1"/>
    <xf numFmtId="0" fontId="0" fillId="0" borderId="35" xfId="0" applyBorder="1"/>
    <xf numFmtId="0" fontId="9" fillId="5" borderId="1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</cellXfs>
  <cellStyles count="6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1140495</xdr:colOff>
      <xdr:row>3</xdr:row>
      <xdr:rowOff>83227</xdr:rowOff>
    </xdr:from>
    <xdr:to>
      <xdr:col>2</xdr:col>
      <xdr:colOff>1170735</xdr:colOff>
      <xdr:row>3</xdr:row>
      <xdr:rowOff>109147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14:cNvPr>
            <xdr14:cNvContentPartPr/>
          </xdr14:nvContentPartPr>
          <xdr14:nvPr macro=""/>
          <xdr14:xfrm>
            <a:off x="1950120" y="640440"/>
            <a:ext cx="30240" cy="25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8387CBB-0A57-4714-970A-7BBBDD9544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1480" y="631440"/>
              <a:ext cx="4788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780450</xdr:colOff>
      <xdr:row>3</xdr:row>
      <xdr:rowOff>82147</xdr:rowOff>
    </xdr:from>
    <xdr:to>
      <xdr:col>8</xdr:col>
      <xdr:colOff>804930</xdr:colOff>
      <xdr:row>3</xdr:row>
      <xdr:rowOff>110227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14:cNvPr>
            <xdr14:cNvContentPartPr/>
          </xdr14:nvContentPartPr>
          <xdr14:nvPr macro=""/>
          <xdr14:xfrm>
            <a:off x="8076600" y="639360"/>
            <a:ext cx="24480" cy="28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C550AB-964B-423E-8A95-41B6DA5DEB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67960" y="630360"/>
              <a:ext cx="421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1086600</xdr:colOff>
      <xdr:row>4</xdr:row>
      <xdr:rowOff>125557</xdr:rowOff>
    </xdr:from>
    <xdr:to>
      <xdr:col>10</xdr:col>
      <xdr:colOff>1102080</xdr:colOff>
      <xdr:row>4</xdr:row>
      <xdr:rowOff>138877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E7663CD-BD99-4801-83D3-6E4B0B5DFAC7}"/>
                </a:ext>
              </a:extLst>
            </xdr14:cNvPr>
            <xdr14:cNvContentPartPr/>
          </xdr14:nvContentPartPr>
          <xdr14:nvPr macro=""/>
          <xdr14:xfrm>
            <a:off x="12945225" y="1044720"/>
            <a:ext cx="15480" cy="13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E7663CD-BD99-4801-83D3-6E4B0B5DFAC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936585" y="1035720"/>
              <a:ext cx="3312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1154280</xdr:colOff>
      <xdr:row>4</xdr:row>
      <xdr:rowOff>95317</xdr:rowOff>
    </xdr:from>
    <xdr:to>
      <xdr:col>10</xdr:col>
      <xdr:colOff>1173720</xdr:colOff>
      <xdr:row>4</xdr:row>
      <xdr:rowOff>98557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8846CD-BC3A-43D7-9EE9-EE047D2B63BC}"/>
                </a:ext>
              </a:extLst>
            </xdr14:cNvPr>
            <xdr14:cNvContentPartPr/>
          </xdr14:nvContentPartPr>
          <xdr14:nvPr macro=""/>
          <xdr14:xfrm>
            <a:off x="13012905" y="1014480"/>
            <a:ext cx="19440" cy="32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8846CD-BC3A-43D7-9EE9-EE047D2B63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004265" y="1005840"/>
              <a:ext cx="3708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1096320</xdr:colOff>
      <xdr:row>4</xdr:row>
      <xdr:rowOff>113317</xdr:rowOff>
    </xdr:from>
    <xdr:to>
      <xdr:col>10</xdr:col>
      <xdr:colOff>1108560</xdr:colOff>
      <xdr:row>4</xdr:row>
      <xdr:rowOff>116197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7573FBF-1C0E-4E8E-8AE1-0C679F43D8E5}"/>
                </a:ext>
              </a:extLst>
            </xdr14:cNvPr>
            <xdr14:cNvContentPartPr/>
          </xdr14:nvContentPartPr>
          <xdr14:nvPr macro=""/>
          <xdr14:xfrm>
            <a:off x="12954945" y="1032480"/>
            <a:ext cx="12240" cy="28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7573FBF-1C0E-4E8E-8AE1-0C679F43D8E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945945" y="1023840"/>
              <a:ext cx="2988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1157520</xdr:colOff>
      <xdr:row>4</xdr:row>
      <xdr:rowOff>106837</xdr:rowOff>
    </xdr:from>
    <xdr:to>
      <xdr:col>10</xdr:col>
      <xdr:colOff>1205040</xdr:colOff>
      <xdr:row>4</xdr:row>
      <xdr:rowOff>129877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A04336D-B13B-4058-9D49-AE3790C232BC}"/>
                </a:ext>
              </a:extLst>
            </xdr14:cNvPr>
            <xdr14:cNvContentPartPr/>
          </xdr14:nvContentPartPr>
          <xdr14:nvPr macro=""/>
          <xdr14:xfrm>
            <a:off x="13016145" y="1026000"/>
            <a:ext cx="47520" cy="230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A04336D-B13B-4058-9D49-AE3790C232B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007145" y="1017360"/>
              <a:ext cx="65160" cy="4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6:50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71 8208 0 0,'0'0'182'0'0,"0"0"29"0"0,0-2 13 0 0,0 0-128 0 0,0 0-76 0 0,0 0 1 0 0,0 0 0 0 0,0 0-1 0 0,0 0 1 0 0,0 0-1 0 0,-1 0 1 0 0,1 0-1 0 0,-1 0 1 0 0,1 0-1 0 0,-2-1-20 0 0,2 1 165 0 0,-1 1 0 0 0,0-1 0 0 0,0 1 0 0 0,0 0 0 0 0,-1-1 0 0 0,1 1 0 0 0,0 0 0 0 0,0 0 0 0 0,-1 0 0 0 0,1-1-165 0 0,0 2 58 0 0,0-1 0 0 0,0 1 0 0 0,0-1 0 0 0,0 0 0 0 0,1 1 0 0 0,-1-1 0 0 0,0 0 1 0 0,1 0-1 0 0,-1 1 0 0 0,1-1 0 0 0,-1 0 0 0 0,1 0 0 0 0,-1 0 0 0 0,0 0-58 0 0,1 0 103 0 0,-19-9 686 0 0,-6 7 655 0 0,15 2-1433 0 0,9-1-21 0 0,1 2 6 0 0,0-1-86 0 0,0 11-358 0 0,3 7-3446 0 0,1-6-188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2-24T02:07:1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 9584 0 0,'0'0'208'0'0,"0"0"48"0"0,0 0 0 0 0,0 0 24 0 0,0 0-280 0 0,2-7 0 0 0,7 0 0 0 0,-2 2 0 0 0,-7-2 64 0 0,0 0-64 0 0,7 4 0 0 0,1-4 0 0 0,3 0 0 0 0,-4 0 0 0 0,-7 0 0 0 0,4 1-2832 0 0,7-1-584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17.5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 9472 0 0,'0'0'432'0'0,"0"0"-6"0"0,0 0-228 0 0,0 0 64 0 0,16-6 918 0 0,1-11-724 0 0,-17 17-372 0 0,5-7 215 0 0,-2 2-342 0 0,-3 4-246 0 0,0 1-70 0 0,0 0-477 0 0,0 0-1972 0 0,0 0-842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18.1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3224 0 0,'0'0'456'0'0,"0"0"707"0"0,0 0 311 0 0,0 0 59 0 0,0 0-151 0 0,0 0-705 0 0,0 0-313 0 0,2 0-63 0 0,1 2-177 0 0,-2-2-87 0 0,0 1 1 0 0,1 0-1 0 0,-1 0 0 0 0,1-1 0 0 0,-1 1 1 0 0,1-1-1 0 0,-1 0 0 0 0,1 1 0 0 0,-1-1 1 0 0,1 0-1 0 0,0 0 0 0 0,-1 0 0 0 0,1 0 1 0 0,-1 0-1 0 0,2 0-37 0 0,18 0-812 0 0,-19 0-2937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18.8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5984 0 0,'0'0'536'0'0,"0"0"-432"0"0,0 0-104 0 0,0 0 0 0 0,0 0 1024 0 0,0 0 176 0 0,0 0 40 0 0,0 0 8 0 0,0 0-1000 0 0,11 2-248 0 0,-11-2 0 0 0,11 0-3056 0 0,0 5-656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1-08T02:27:20.7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10104 0 0,'0'0'464'0'0,"0"0"-10"0"0,0 0-271 0 0,0 0-51 0 0,0 0 11 0 0,0 0 1 0 0,0 0 8 0 0,0 0-88 0 0,1 1 0 0 0,-1-1 0 0 0,0 1 0 0 0,1-1 0 0 0,-1 0 0 0 0,0 0 0 0 0,1 1 0 0 0,-1-1 0 0 0,0 0 0 0 0,1 0 0 0 0,-1 1 0 0 0,1-1 0 0 0,-1 0 0 0 0,0 0 0 0 0,1 0 0 0 0,-1 0 0 0 0,1 1 0 0 0,-1-1 0 0 0,1 0 0 0 0,-1 0-64 0 0,19-11 471 0 0,-15 9-428 0 0,1 0 0 0 0,-1-1 0 0 0,0 0 0 0 0,0 0 0 0 0,0 0-1 0 0,0 0 1 0 0,0 0 0 0 0,-1-1 0 0 0,0 0 0 0 0,1 1 0 0 0,-1-1 0 0 0,-1-1 0 0 0,2 0-43 0 0,-4 4 80 0 0,0 1 71 0 0,0 0 29 0 0,0 0 4 0 0,0 0 13 0 0,0 0 58 0 0,0 0 29 0 0,0 0 4 0 0,0 0-16 0 0,0 0-68 0 0,0 0-32 0 0,0 0-5 0 0,0 0 0 0 0,0 0-7 0 0,0 0-7 0 0,0 0-1 0 0,20-1 1502 0 0,-4-1-912 0 0,-15 2-717 0 0,-1-1 0 0 0,1 1 0 0 0,0 0 0 0 0,-1 0 0 0 0,1 0 0 0 0,0 0 0 0 0,-1 0 1 0 0,1 0-1 0 0,0 0 0 0 0,-1 0 0 0 0,1 0 0 0 0,0 0 0 0 0,-1 0 0 0 0,1 0 0 0 0,-1 1 0 0 0,1-1 0 0 0,0 0 0 0 0,-1 0 0 0 0,1 1 0 0 0,-1-1 0 0 0,1 0 1 0 0,0 1-1 0 0,-1-1 0 0 0,1 1-25 0 0,-1-1-510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keystone-electronics/2462/36-2462-ND/303811" TargetMode="External"/><Relationship Id="rId2" Type="http://schemas.openxmlformats.org/officeDocument/2006/relationships/hyperlink" Target="https://www.digikey.com/product-detail/en/sunled/XZMYK45WT-9/1497-1334-1-ND/6615766" TargetMode="External"/><Relationship Id="rId1" Type="http://schemas.openxmlformats.org/officeDocument/2006/relationships/hyperlink" Target="https://www.digikey.com/products/en?keywords=PCE4161CT-ND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digikey.com/products/en?keywords=401-1999-1-N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s/en?keywords=PCE4161CT-ND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product-detail/en/linx-technologies-inc/BAT-HLD-001/BAT-HLD-001-ND/15772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2:J31"/>
  <sheetViews>
    <sheetView workbookViewId="0">
      <selection activeCell="D12" sqref="D12"/>
    </sheetView>
  </sheetViews>
  <sheetFormatPr defaultRowHeight="14.25" x14ac:dyDescent="0.45"/>
  <cols>
    <col min="2" max="2" width="26" bestFit="1" customWidth="1"/>
    <col min="3" max="3" width="18" customWidth="1"/>
    <col min="4" max="4" width="16.86328125" bestFit="1" customWidth="1"/>
    <col min="9" max="9" width="10.53125" bestFit="1" customWidth="1"/>
  </cols>
  <sheetData>
    <row r="2" spans="2:10" ht="15.75" x14ac:dyDescent="0.5">
      <c r="B2" s="80" t="s">
        <v>98</v>
      </c>
      <c r="C2" s="106" t="s">
        <v>97</v>
      </c>
      <c r="D2" s="106"/>
      <c r="E2" s="106"/>
      <c r="F2" s="106"/>
      <c r="G2" s="106"/>
      <c r="H2" s="106"/>
      <c r="I2" s="106"/>
      <c r="J2" s="106"/>
    </row>
    <row r="3" spans="2:10" x14ac:dyDescent="0.45">
      <c r="B3" s="79" t="s">
        <v>96</v>
      </c>
      <c r="C3" s="107" t="s">
        <v>95</v>
      </c>
      <c r="D3" s="108"/>
      <c r="E3" s="108"/>
      <c r="F3" s="108"/>
      <c r="G3" s="108"/>
      <c r="H3" s="108"/>
      <c r="I3" s="108"/>
      <c r="J3" s="109"/>
    </row>
    <row r="4" spans="2:10" x14ac:dyDescent="0.45">
      <c r="B4" s="79" t="s">
        <v>94</v>
      </c>
      <c r="C4" s="5">
        <v>6000</v>
      </c>
      <c r="D4" s="4"/>
      <c r="E4" s="4"/>
      <c r="F4" s="4"/>
      <c r="G4" s="4"/>
      <c r="H4" s="4"/>
      <c r="I4" s="4"/>
      <c r="J4" s="4"/>
    </row>
    <row r="5" spans="2:10" x14ac:dyDescent="0.45">
      <c r="B5" s="79" t="s">
        <v>93</v>
      </c>
      <c r="C5" s="76">
        <v>43417</v>
      </c>
      <c r="D5" s="76"/>
      <c r="E5" s="4"/>
      <c r="F5" s="4"/>
      <c r="G5" s="4"/>
      <c r="H5" s="4"/>
      <c r="I5" s="4"/>
      <c r="J5" s="4"/>
    </row>
    <row r="6" spans="2:10" x14ac:dyDescent="0.45">
      <c r="B6" s="79" t="s">
        <v>92</v>
      </c>
      <c r="C6" s="77">
        <v>43556</v>
      </c>
      <c r="D6" s="77"/>
      <c r="E6" s="4"/>
      <c r="F6" s="4"/>
      <c r="G6" s="4"/>
      <c r="H6" s="4"/>
      <c r="I6" s="4"/>
      <c r="J6" s="4"/>
    </row>
    <row r="7" spans="2:10" x14ac:dyDescent="0.45">
      <c r="B7" s="79" t="s">
        <v>84</v>
      </c>
      <c r="C7" s="81">
        <f>SUM(C11,D11,E11,F11,G11,H11)</f>
        <v>705</v>
      </c>
      <c r="D7" s="4"/>
      <c r="E7" s="4"/>
      <c r="F7" s="4"/>
      <c r="G7" s="4"/>
      <c r="H7" s="4"/>
      <c r="I7" s="4"/>
      <c r="J7" s="4"/>
    </row>
    <row r="8" spans="2:10" x14ac:dyDescent="0.45">
      <c r="B8" s="79" t="s">
        <v>91</v>
      </c>
      <c r="C8" s="4" t="s">
        <v>101</v>
      </c>
      <c r="D8" s="4"/>
      <c r="E8" s="4"/>
      <c r="F8" s="4"/>
      <c r="G8" s="4"/>
      <c r="H8" s="4"/>
      <c r="I8" s="4"/>
      <c r="J8" s="4"/>
    </row>
    <row r="9" spans="2:10" x14ac:dyDescent="0.45">
      <c r="B9" s="79" t="s">
        <v>90</v>
      </c>
      <c r="C9" s="4" t="s">
        <v>89</v>
      </c>
      <c r="D9" s="4"/>
      <c r="E9" s="4"/>
      <c r="F9" s="4"/>
      <c r="G9" s="4"/>
      <c r="H9" s="4"/>
      <c r="I9" s="4"/>
      <c r="J9" s="4"/>
    </row>
    <row r="10" spans="2:10" x14ac:dyDescent="0.45">
      <c r="B10" s="79" t="s">
        <v>88</v>
      </c>
      <c r="C10" s="4" t="s">
        <v>87</v>
      </c>
      <c r="D10" s="4" t="s">
        <v>86</v>
      </c>
      <c r="E10" s="4" t="s">
        <v>55</v>
      </c>
      <c r="F10" s="4" t="s">
        <v>57</v>
      </c>
      <c r="G10" s="4" t="s">
        <v>85</v>
      </c>
      <c r="H10" s="4" t="s">
        <v>56</v>
      </c>
      <c r="I10" s="4" t="s">
        <v>100</v>
      </c>
      <c r="J10" s="4"/>
    </row>
    <row r="11" spans="2:10" x14ac:dyDescent="0.45">
      <c r="B11" s="79" t="s">
        <v>84</v>
      </c>
      <c r="C11" s="78">
        <v>250</v>
      </c>
      <c r="D11" s="78">
        <v>400</v>
      </c>
      <c r="E11" s="78">
        <v>25</v>
      </c>
      <c r="F11" s="78">
        <v>15</v>
      </c>
      <c r="G11" s="78">
        <v>10</v>
      </c>
      <c r="H11" s="78">
        <v>5</v>
      </c>
      <c r="I11" s="4">
        <v>50</v>
      </c>
      <c r="J11" s="4"/>
    </row>
    <row r="12" spans="2:10" x14ac:dyDescent="0.45">
      <c r="B12" s="79" t="s">
        <v>83</v>
      </c>
      <c r="C12" s="4" t="s">
        <v>77</v>
      </c>
      <c r="D12" s="4" t="s">
        <v>77</v>
      </c>
      <c r="E12" s="4" t="s">
        <v>82</v>
      </c>
      <c r="F12" s="4" t="s">
        <v>81</v>
      </c>
      <c r="G12" s="4" t="s">
        <v>80</v>
      </c>
      <c r="H12" s="4" t="s">
        <v>78</v>
      </c>
      <c r="I12" s="4" t="s">
        <v>77</v>
      </c>
      <c r="J12" s="4"/>
    </row>
    <row r="13" spans="2:10" x14ac:dyDescent="0.45">
      <c r="B13" s="79" t="s">
        <v>79</v>
      </c>
      <c r="C13" s="4" t="s">
        <v>78</v>
      </c>
      <c r="D13" s="4" t="s">
        <v>78</v>
      </c>
      <c r="E13" s="4" t="s">
        <v>77</v>
      </c>
      <c r="F13" s="4" t="s">
        <v>77</v>
      </c>
      <c r="G13" s="4" t="s">
        <v>77</v>
      </c>
      <c r="H13" s="4" t="s">
        <v>77</v>
      </c>
      <c r="I13" s="4" t="s">
        <v>78</v>
      </c>
      <c r="J13" s="4"/>
    </row>
    <row r="14" spans="2:10" x14ac:dyDescent="0.45">
      <c r="B14" s="79" t="s">
        <v>76</v>
      </c>
      <c r="C14" s="4" t="s">
        <v>75</v>
      </c>
      <c r="D14" s="4" t="s">
        <v>75</v>
      </c>
      <c r="E14" s="4" t="s">
        <v>75</v>
      </c>
      <c r="F14" s="4" t="s">
        <v>75</v>
      </c>
      <c r="G14" s="4" t="s">
        <v>75</v>
      </c>
      <c r="H14" s="4" t="s">
        <v>75</v>
      </c>
      <c r="I14" s="4" t="s">
        <v>75</v>
      </c>
      <c r="J14" s="4"/>
    </row>
    <row r="15" spans="2:10" x14ac:dyDescent="0.45">
      <c r="B15" s="79" t="s">
        <v>74</v>
      </c>
      <c r="C15" s="4" t="s">
        <v>73</v>
      </c>
      <c r="D15" s="4"/>
      <c r="E15" s="4"/>
      <c r="F15" s="4"/>
      <c r="G15" s="4"/>
      <c r="H15" s="4"/>
      <c r="I15" s="4"/>
      <c r="J15" s="4"/>
    </row>
    <row r="16" spans="2:10" x14ac:dyDescent="0.45">
      <c r="B16" s="79" t="s">
        <v>72</v>
      </c>
      <c r="C16" s="4" t="s">
        <v>71</v>
      </c>
      <c r="D16" s="4" t="s">
        <v>71</v>
      </c>
      <c r="E16" s="4" t="s">
        <v>71</v>
      </c>
      <c r="F16" s="4" t="s">
        <v>71</v>
      </c>
      <c r="G16" s="4" t="s">
        <v>71</v>
      </c>
      <c r="H16" s="4" t="s">
        <v>71</v>
      </c>
      <c r="I16" s="4" t="s">
        <v>103</v>
      </c>
      <c r="J16" s="4"/>
    </row>
    <row r="17" spans="2:10" x14ac:dyDescent="0.45">
      <c r="B17" s="79" t="s">
        <v>70</v>
      </c>
      <c r="C17" s="4" t="s">
        <v>69</v>
      </c>
      <c r="D17" s="4" t="s">
        <v>69</v>
      </c>
      <c r="E17" s="4" t="s">
        <v>69</v>
      </c>
      <c r="F17" s="4" t="s">
        <v>69</v>
      </c>
      <c r="G17" s="4" t="s">
        <v>69</v>
      </c>
      <c r="H17" s="4" t="s">
        <v>69</v>
      </c>
      <c r="I17" s="4" t="s">
        <v>69</v>
      </c>
      <c r="J17" s="4"/>
    </row>
    <row r="18" spans="2:10" x14ac:dyDescent="0.45">
      <c r="B18" s="79" t="s">
        <v>68</v>
      </c>
      <c r="C18" s="4">
        <v>2</v>
      </c>
      <c r="D18" s="4">
        <v>2</v>
      </c>
      <c r="E18" s="4">
        <v>1</v>
      </c>
      <c r="F18" s="4">
        <v>1</v>
      </c>
      <c r="G18" s="4">
        <v>1</v>
      </c>
      <c r="H18" s="4">
        <v>1</v>
      </c>
      <c r="I18" s="4" t="s">
        <v>102</v>
      </c>
      <c r="J18" s="4"/>
    </row>
    <row r="19" spans="2:10" x14ac:dyDescent="0.45">
      <c r="B19" s="79" t="s">
        <v>67</v>
      </c>
      <c r="C19" s="4"/>
      <c r="D19" s="4"/>
      <c r="E19" s="4"/>
      <c r="F19" s="4"/>
      <c r="G19" s="4"/>
      <c r="H19" s="4"/>
      <c r="I19" s="4"/>
      <c r="J19" s="4"/>
    </row>
    <row r="20" spans="2:10" x14ac:dyDescent="0.45">
      <c r="B20" s="79" t="s">
        <v>66</v>
      </c>
      <c r="C20" s="4"/>
      <c r="D20" s="4"/>
      <c r="E20" s="4"/>
      <c r="F20" s="4"/>
      <c r="G20" s="4"/>
      <c r="H20" s="4"/>
      <c r="I20" s="4"/>
      <c r="J20" s="4"/>
    </row>
    <row r="24" spans="2:10" x14ac:dyDescent="0.45">
      <c r="B24" s="4" t="s">
        <v>65</v>
      </c>
      <c r="C24" s="4" t="s">
        <v>102</v>
      </c>
      <c r="D24" s="4"/>
      <c r="E24" s="4"/>
      <c r="F24" s="4"/>
      <c r="G24" s="4"/>
      <c r="H24" s="4"/>
      <c r="I24" s="4" t="s">
        <v>102</v>
      </c>
      <c r="J24" s="4"/>
    </row>
    <row r="25" spans="2:10" x14ac:dyDescent="0.45">
      <c r="B25" s="4" t="s">
        <v>115</v>
      </c>
      <c r="C25" s="4"/>
      <c r="D25" s="4"/>
      <c r="E25" s="4"/>
      <c r="F25" s="4"/>
      <c r="G25" s="4"/>
      <c r="H25" s="4"/>
      <c r="I25" s="4"/>
      <c r="J25" s="4"/>
    </row>
    <row r="26" spans="2:10" x14ac:dyDescent="0.45">
      <c r="B26" s="4" t="s">
        <v>118</v>
      </c>
      <c r="C26" s="4"/>
      <c r="D26" s="4"/>
      <c r="E26" s="4"/>
      <c r="F26" s="4"/>
      <c r="G26" s="4"/>
      <c r="H26" s="4"/>
      <c r="I26" s="4"/>
      <c r="J26" s="4"/>
    </row>
    <row r="27" spans="2:10" x14ac:dyDescent="0.45">
      <c r="B27" s="4" t="s">
        <v>116</v>
      </c>
      <c r="C27" s="4"/>
      <c r="D27" s="4"/>
      <c r="E27" s="4"/>
      <c r="F27" s="4"/>
      <c r="G27" s="4"/>
      <c r="H27" s="4"/>
      <c r="I27" s="4"/>
      <c r="J27" s="4"/>
    </row>
    <row r="28" spans="2:10" x14ac:dyDescent="0.45">
      <c r="B28" s="4" t="s">
        <v>117</v>
      </c>
      <c r="C28" s="4"/>
      <c r="D28" s="4"/>
      <c r="E28" s="4"/>
      <c r="F28" s="4"/>
      <c r="G28" s="4"/>
      <c r="H28" s="4"/>
      <c r="I28" s="4"/>
      <c r="J28" s="4"/>
    </row>
    <row r="31" spans="2:10" x14ac:dyDescent="0.45">
      <c r="B31" s="4" t="s">
        <v>64</v>
      </c>
      <c r="C31" s="4" t="s">
        <v>99</v>
      </c>
      <c r="D31" s="4"/>
      <c r="E31" s="4"/>
      <c r="F31" s="4"/>
      <c r="G31" s="4"/>
      <c r="H31" s="4"/>
      <c r="I31" s="4" t="s">
        <v>102</v>
      </c>
      <c r="J31" s="4"/>
    </row>
  </sheetData>
  <mergeCells count="2">
    <mergeCell ref="C2:J2"/>
    <mergeCell ref="C3:J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2:C10"/>
  <sheetViews>
    <sheetView workbookViewId="0">
      <selection activeCell="B9" sqref="B8:C9"/>
    </sheetView>
  </sheetViews>
  <sheetFormatPr defaultRowHeight="14.25" x14ac:dyDescent="0.45"/>
  <cols>
    <col min="2" max="2" width="24.53125" bestFit="1" customWidth="1"/>
    <col min="3" max="3" width="10.796875" bestFit="1" customWidth="1"/>
  </cols>
  <sheetData>
    <row r="2" spans="2:3" x14ac:dyDescent="0.45">
      <c r="B2" t="s">
        <v>104</v>
      </c>
      <c r="C2" s="82">
        <v>43581</v>
      </c>
    </row>
    <row r="3" spans="2:3" x14ac:dyDescent="0.45">
      <c r="B3" t="s">
        <v>106</v>
      </c>
      <c r="C3" s="82">
        <v>43574</v>
      </c>
    </row>
    <row r="4" spans="2:3" x14ac:dyDescent="0.45">
      <c r="B4" t="s">
        <v>105</v>
      </c>
      <c r="C4" s="82">
        <v>43560</v>
      </c>
    </row>
    <row r="5" spans="2:3" x14ac:dyDescent="0.45">
      <c r="B5" t="s">
        <v>107</v>
      </c>
      <c r="C5" s="82">
        <v>43493</v>
      </c>
    </row>
    <row r="6" spans="2:3" x14ac:dyDescent="0.45">
      <c r="B6" t="s">
        <v>109</v>
      </c>
      <c r="C6" s="82">
        <v>43482</v>
      </c>
    </row>
    <row r="7" spans="2:3" x14ac:dyDescent="0.45">
      <c r="B7" t="s">
        <v>108</v>
      </c>
    </row>
    <row r="8" spans="2:3" x14ac:dyDescent="0.45">
      <c r="B8" s="102" t="s">
        <v>110</v>
      </c>
      <c r="C8" s="103">
        <v>43475</v>
      </c>
    </row>
    <row r="9" spans="2:3" x14ac:dyDescent="0.45">
      <c r="B9" s="102" t="s">
        <v>111</v>
      </c>
      <c r="C9" s="101">
        <v>43456</v>
      </c>
    </row>
    <row r="10" spans="2:3" x14ac:dyDescent="0.45">
      <c r="B10" t="s">
        <v>112</v>
      </c>
      <c r="C10" s="82">
        <v>43474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Q33"/>
  <sheetViews>
    <sheetView tabSelected="1" workbookViewId="0">
      <selection activeCell="I4" sqref="I4"/>
    </sheetView>
  </sheetViews>
  <sheetFormatPr defaultRowHeight="14.25" x14ac:dyDescent="0.45"/>
  <cols>
    <col min="1" max="1" width="3.53125" customWidth="1"/>
    <col min="2" max="2" width="27.53125" customWidth="1"/>
    <col min="3" max="3" width="10.53125" bestFit="1" customWidth="1"/>
    <col min="4" max="4" width="6.1328125" customWidth="1"/>
    <col min="5" max="5" width="23.19921875" customWidth="1"/>
    <col min="6" max="6" width="15" customWidth="1"/>
    <col min="7" max="7" width="5.796875" customWidth="1"/>
    <col min="8" max="8" width="24.19921875" customWidth="1"/>
    <col min="9" max="9" width="11" customWidth="1"/>
    <col min="10" max="10" width="3.86328125" customWidth="1"/>
    <col min="11" max="11" width="11.53125" customWidth="1"/>
    <col min="12" max="12" width="10.53125" bestFit="1" customWidth="1"/>
    <col min="14" max="14" width="10.53125" bestFit="1" customWidth="1"/>
    <col min="15" max="15" width="17.1328125" customWidth="1"/>
    <col min="16" max="16" width="10.53125" bestFit="1" customWidth="1"/>
  </cols>
  <sheetData>
    <row r="1" spans="2:17" ht="14.65" thickBot="1" x14ac:dyDescent="0.5"/>
    <row r="2" spans="2:17" ht="14.65" thickBot="1" x14ac:dyDescent="0.5">
      <c r="B2" s="112" t="s">
        <v>59</v>
      </c>
      <c r="C2" s="113"/>
      <c r="E2" s="112" t="s">
        <v>59</v>
      </c>
      <c r="F2" s="113"/>
      <c r="H2" s="112" t="s">
        <v>59</v>
      </c>
      <c r="I2" s="113"/>
    </row>
    <row r="3" spans="2:17" ht="14.65" thickBot="1" x14ac:dyDescent="0.5">
      <c r="B3" s="75" t="s">
        <v>60</v>
      </c>
      <c r="C3" s="31">
        <v>250</v>
      </c>
      <c r="E3" s="41" t="s">
        <v>62</v>
      </c>
      <c r="F3" s="30">
        <v>50</v>
      </c>
      <c r="H3" s="41" t="s">
        <v>62</v>
      </c>
      <c r="I3" s="30">
        <v>150</v>
      </c>
    </row>
    <row r="4" spans="2:17" ht="14.65" thickBot="1" x14ac:dyDescent="0.5">
      <c r="B4" s="41" t="s">
        <v>61</v>
      </c>
      <c r="C4" s="66">
        <f>C26</f>
        <v>560</v>
      </c>
    </row>
    <row r="5" spans="2:17" ht="14.65" thickBot="1" x14ac:dyDescent="0.5"/>
    <row r="6" spans="2:17" ht="14.65" thickBot="1" x14ac:dyDescent="0.5">
      <c r="B6" s="110" t="s">
        <v>34</v>
      </c>
      <c r="C6" s="111"/>
      <c r="E6" s="110" t="s">
        <v>35</v>
      </c>
      <c r="F6" s="111"/>
      <c r="H6" s="110" t="s">
        <v>41</v>
      </c>
      <c r="I6" s="111"/>
    </row>
    <row r="7" spans="2:17" x14ac:dyDescent="0.45">
      <c r="B7" s="54" t="s">
        <v>22</v>
      </c>
      <c r="C7" s="58">
        <v>400</v>
      </c>
      <c r="E7" s="54" t="s">
        <v>22</v>
      </c>
      <c r="F7" s="58">
        <v>0</v>
      </c>
      <c r="H7" s="54" t="s">
        <v>22</v>
      </c>
      <c r="I7" s="58">
        <v>0</v>
      </c>
    </row>
    <row r="8" spans="2:17" x14ac:dyDescent="0.45">
      <c r="B8" s="55" t="s">
        <v>23</v>
      </c>
      <c r="C8" s="59">
        <v>425</v>
      </c>
      <c r="E8" s="55" t="s">
        <v>23</v>
      </c>
      <c r="F8" s="59">
        <v>0</v>
      </c>
      <c r="H8" s="55" t="s">
        <v>23</v>
      </c>
      <c r="I8" s="59">
        <v>0</v>
      </c>
    </row>
    <row r="9" spans="2:17" x14ac:dyDescent="0.45">
      <c r="B9" s="55" t="s">
        <v>24</v>
      </c>
      <c r="C9" s="60">
        <f>'ConBadge BOM'!J11</f>
        <v>1112.5</v>
      </c>
      <c r="E9" s="55" t="s">
        <v>24</v>
      </c>
      <c r="F9" s="60">
        <f>'KidsBadge BOM'!J12</f>
        <v>173.5</v>
      </c>
      <c r="H9" s="55" t="s">
        <v>24</v>
      </c>
      <c r="I9" s="60">
        <f>'LTS BOM'!J7</f>
        <v>24</v>
      </c>
    </row>
    <row r="10" spans="2:17" x14ac:dyDescent="0.45">
      <c r="B10" s="55" t="s">
        <v>25</v>
      </c>
      <c r="C10" s="71">
        <v>150</v>
      </c>
      <c r="E10" s="55" t="s">
        <v>25</v>
      </c>
      <c r="F10" s="71">
        <v>26</v>
      </c>
      <c r="H10" s="55" t="s">
        <v>25</v>
      </c>
      <c r="I10" s="71">
        <v>26</v>
      </c>
    </row>
    <row r="11" spans="2:17" x14ac:dyDescent="0.45">
      <c r="B11" s="55" t="s">
        <v>44</v>
      </c>
      <c r="C11" s="61"/>
      <c r="E11" s="55" t="s">
        <v>44</v>
      </c>
      <c r="F11" s="61"/>
      <c r="H11" s="55" t="s">
        <v>44</v>
      </c>
      <c r="I11" s="61"/>
    </row>
    <row r="12" spans="2:17" x14ac:dyDescent="0.45">
      <c r="B12" s="55" t="s">
        <v>127</v>
      </c>
      <c r="C12" s="61">
        <v>100</v>
      </c>
      <c r="E12" s="55" t="s">
        <v>128</v>
      </c>
      <c r="F12" s="61"/>
      <c r="H12" s="55" t="s">
        <v>127</v>
      </c>
      <c r="I12" s="61"/>
    </row>
    <row r="13" spans="2:17" x14ac:dyDescent="0.45">
      <c r="B13" s="55" t="s">
        <v>33</v>
      </c>
      <c r="C13" s="61">
        <f>(C3+C4)*1.5</f>
        <v>1215</v>
      </c>
      <c r="E13" s="55" t="s">
        <v>33</v>
      </c>
      <c r="F13" s="61">
        <f>(F3)*1.5</f>
        <v>75</v>
      </c>
      <c r="H13" s="55" t="s">
        <v>33</v>
      </c>
      <c r="I13" s="61">
        <f>I3*1</f>
        <v>150</v>
      </c>
      <c r="O13" s="95"/>
      <c r="P13" s="95"/>
      <c r="Q13" s="95"/>
    </row>
    <row r="14" spans="2:17" ht="14.65" thickBot="1" x14ac:dyDescent="0.5">
      <c r="B14" s="56" t="s">
        <v>26</v>
      </c>
      <c r="C14" s="62">
        <f>'ConBadge BOM'!J18</f>
        <v>505</v>
      </c>
      <c r="E14" s="56" t="s">
        <v>26</v>
      </c>
      <c r="F14" s="62">
        <f>'KidsBadge BOM'!J18</f>
        <v>50</v>
      </c>
      <c r="H14" s="56" t="s">
        <v>26</v>
      </c>
      <c r="I14" s="62">
        <f>'LTS BOM'!J14</f>
        <v>61.5</v>
      </c>
      <c r="O14" s="96"/>
      <c r="P14" s="97"/>
      <c r="Q14" s="95"/>
    </row>
    <row r="15" spans="2:17" ht="14.65" thickBot="1" x14ac:dyDescent="0.5">
      <c r="B15" s="57" t="s">
        <v>27</v>
      </c>
      <c r="C15" s="63">
        <f>SUM(C7:C14)</f>
        <v>3907.5</v>
      </c>
      <c r="E15" s="57" t="s">
        <v>27</v>
      </c>
      <c r="F15" s="63">
        <f>SUM(F7:F14)</f>
        <v>324.5</v>
      </c>
      <c r="H15" s="57" t="s">
        <v>27</v>
      </c>
      <c r="I15" s="63">
        <f>SUM(I7:I14)</f>
        <v>261.5</v>
      </c>
      <c r="K15" s="43" t="s">
        <v>46</v>
      </c>
      <c r="L15" s="42">
        <f>C15+F15</f>
        <v>4232</v>
      </c>
      <c r="N15" s="3"/>
      <c r="O15" s="98"/>
      <c r="P15" s="97"/>
      <c r="Q15" s="95"/>
    </row>
    <row r="16" spans="2:17" ht="14.65" thickBot="1" x14ac:dyDescent="0.5">
      <c r="B16" s="7"/>
      <c r="C16" s="7"/>
      <c r="O16" s="96"/>
      <c r="P16" s="99"/>
      <c r="Q16" s="95"/>
    </row>
    <row r="17" spans="2:17" ht="14.65" thickBot="1" x14ac:dyDescent="0.5">
      <c r="B17" s="41" t="s">
        <v>45</v>
      </c>
      <c r="C17" s="44">
        <f>C15 / (C3+C4)</f>
        <v>4.8240740740740744</v>
      </c>
      <c r="E17" s="41" t="s">
        <v>45</v>
      </c>
      <c r="F17" s="44">
        <f>F15/F3</f>
        <v>6.49</v>
      </c>
      <c r="H17" s="41" t="s">
        <v>45</v>
      </c>
      <c r="I17" s="44">
        <f>I15/I3</f>
        <v>1.7433333333333334</v>
      </c>
      <c r="L17" s="3"/>
      <c r="O17" s="96"/>
      <c r="P17" s="100"/>
      <c r="Q17" s="95"/>
    </row>
    <row r="18" spans="2:17" x14ac:dyDescent="0.45">
      <c r="L18" s="3"/>
      <c r="O18" s="95"/>
      <c r="P18" s="100"/>
      <c r="Q18" s="95"/>
    </row>
    <row r="19" spans="2:17" ht="14.65" thickBot="1" x14ac:dyDescent="0.5">
      <c r="O19" s="95"/>
      <c r="P19" s="95"/>
      <c r="Q19" s="95"/>
    </row>
    <row r="20" spans="2:17" ht="14.65" thickBot="1" x14ac:dyDescent="0.5">
      <c r="B20" s="112" t="s">
        <v>63</v>
      </c>
      <c r="C20" s="113"/>
      <c r="H20" s="114" t="s">
        <v>126</v>
      </c>
      <c r="I20" s="115"/>
      <c r="O20" s="95"/>
      <c r="P20" s="95"/>
      <c r="Q20" s="95"/>
    </row>
    <row r="21" spans="2:17" x14ac:dyDescent="0.45">
      <c r="B21" s="72" t="s">
        <v>54</v>
      </c>
      <c r="C21" s="70">
        <v>500</v>
      </c>
      <c r="H21" s="92" t="s">
        <v>124</v>
      </c>
      <c r="I21" s="89">
        <v>6000</v>
      </c>
    </row>
    <row r="22" spans="2:17" x14ac:dyDescent="0.45">
      <c r="B22" s="73" t="s">
        <v>55</v>
      </c>
      <c r="C22" s="67">
        <v>25</v>
      </c>
      <c r="H22" s="93" t="s">
        <v>46</v>
      </c>
      <c r="I22" s="90">
        <f>L15</f>
        <v>4232</v>
      </c>
    </row>
    <row r="23" spans="2:17" x14ac:dyDescent="0.45">
      <c r="B23" s="73" t="s">
        <v>56</v>
      </c>
      <c r="C23" s="67">
        <v>10</v>
      </c>
      <c r="H23" s="93" t="s">
        <v>123</v>
      </c>
      <c r="I23" s="90">
        <f>I21-I22</f>
        <v>1768</v>
      </c>
    </row>
    <row r="24" spans="2:17" ht="14.65" thickBot="1" x14ac:dyDescent="0.5">
      <c r="B24" s="73" t="s">
        <v>57</v>
      </c>
      <c r="C24" s="67">
        <v>15</v>
      </c>
      <c r="H24" s="94" t="s">
        <v>125</v>
      </c>
      <c r="I24" s="91">
        <f>I23/I22</f>
        <v>0.41776937618147447</v>
      </c>
    </row>
    <row r="25" spans="2:17" ht="14.65" thickBot="1" x14ac:dyDescent="0.5">
      <c r="B25" s="74" t="s">
        <v>58</v>
      </c>
      <c r="C25" s="68">
        <v>10</v>
      </c>
    </row>
    <row r="26" spans="2:17" ht="14.65" thickBot="1" x14ac:dyDescent="0.5">
      <c r="C26" s="69">
        <f>SUM(C21:C25)</f>
        <v>560</v>
      </c>
    </row>
    <row r="28" spans="2:17" ht="14.65" thickBot="1" x14ac:dyDescent="0.5"/>
    <row r="29" spans="2:17" ht="14.65" thickBot="1" x14ac:dyDescent="0.5">
      <c r="B29" s="36" t="s">
        <v>36</v>
      </c>
    </row>
    <row r="30" spans="2:17" x14ac:dyDescent="0.45">
      <c r="B30" s="37" t="s">
        <v>37</v>
      </c>
    </row>
    <row r="31" spans="2:17" x14ac:dyDescent="0.45">
      <c r="B31" s="38" t="s">
        <v>38</v>
      </c>
    </row>
    <row r="32" spans="2:17" x14ac:dyDescent="0.45">
      <c r="B32" s="39" t="s">
        <v>39</v>
      </c>
    </row>
    <row r="33" spans="2:2" ht="14.65" thickBot="1" x14ac:dyDescent="0.5">
      <c r="B33" s="40" t="s">
        <v>40</v>
      </c>
    </row>
  </sheetData>
  <mergeCells count="8">
    <mergeCell ref="B6:C6"/>
    <mergeCell ref="E6:F6"/>
    <mergeCell ref="H6:I6"/>
    <mergeCell ref="B20:C20"/>
    <mergeCell ref="B2:C2"/>
    <mergeCell ref="E2:F2"/>
    <mergeCell ref="H2:I2"/>
    <mergeCell ref="H20:I20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H12" sqref="H12"/>
    </sheetView>
  </sheetViews>
  <sheetFormatPr defaultRowHeight="14.25" x14ac:dyDescent="0.45"/>
  <cols>
    <col min="1" max="1" width="2.19921875" customWidth="1"/>
    <col min="3" max="3" width="75.86328125" bestFit="1" customWidth="1"/>
    <col min="4" max="4" width="12.19921875" bestFit="1" customWidth="1"/>
    <col min="5" max="5" width="11.1328125" bestFit="1" customWidth="1"/>
    <col min="6" max="6" width="7.796875" bestFit="1" customWidth="1"/>
    <col min="7" max="7" width="8.86328125" style="1"/>
    <col min="9" max="9" width="14" customWidth="1"/>
    <col min="10" max="10" width="15.796875" customWidth="1"/>
    <col min="11" max="11" width="131" bestFit="1" customWidth="1"/>
  </cols>
  <sheetData>
    <row r="1" spans="1:12" ht="14.65" thickBot="1" x14ac:dyDescent="0.5"/>
    <row r="2" spans="1:12" ht="14.65" thickBot="1" x14ac:dyDescent="0.5">
      <c r="B2" s="116" t="s">
        <v>29</v>
      </c>
      <c r="C2" s="117"/>
      <c r="D2" s="117"/>
      <c r="E2" s="117"/>
      <c r="F2" s="117"/>
      <c r="G2" s="117"/>
      <c r="H2" s="117"/>
      <c r="I2" s="117"/>
      <c r="J2" s="117"/>
      <c r="K2" s="118"/>
    </row>
    <row r="3" spans="1:12" ht="14.65" thickBot="1" x14ac:dyDescent="0.5">
      <c r="B3" s="21" t="s">
        <v>14</v>
      </c>
      <c r="C3" s="22" t="s">
        <v>15</v>
      </c>
      <c r="D3" s="22" t="s">
        <v>16</v>
      </c>
      <c r="E3" s="22" t="s">
        <v>17</v>
      </c>
      <c r="F3" s="22" t="s">
        <v>18</v>
      </c>
      <c r="G3" s="23" t="s">
        <v>19</v>
      </c>
      <c r="H3" s="22" t="s">
        <v>20</v>
      </c>
      <c r="I3" s="22" t="s">
        <v>21</v>
      </c>
      <c r="J3" s="48">
        <f>'Cost Summary'!C3</f>
        <v>250</v>
      </c>
      <c r="K3" s="24" t="s">
        <v>47</v>
      </c>
    </row>
    <row r="4" spans="1:12" x14ac:dyDescent="0.45">
      <c r="B4" s="16"/>
      <c r="C4" s="17" t="s">
        <v>119</v>
      </c>
      <c r="D4" s="17"/>
      <c r="E4" s="17"/>
      <c r="F4" s="17"/>
      <c r="G4" s="18">
        <v>1.41</v>
      </c>
      <c r="H4" s="17">
        <v>1</v>
      </c>
      <c r="I4" s="19">
        <v>1.41</v>
      </c>
      <c r="J4" s="19">
        <f>I4*J3</f>
        <v>352.5</v>
      </c>
      <c r="K4" s="20" t="s">
        <v>0</v>
      </c>
    </row>
    <row r="5" spans="1:12" x14ac:dyDescent="0.45">
      <c r="B5" s="14"/>
      <c r="C5" s="4" t="s">
        <v>3</v>
      </c>
      <c r="D5" s="4"/>
      <c r="E5" s="4"/>
      <c r="F5" s="4"/>
      <c r="G5" s="5">
        <v>0.19</v>
      </c>
      <c r="H5" s="4">
        <v>6</v>
      </c>
      <c r="I5" s="6">
        <f t="shared" ref="I5:I10" si="0">H5*G5</f>
        <v>1.1400000000000001</v>
      </c>
      <c r="J5" s="6">
        <f>I5*J3</f>
        <v>285.00000000000006</v>
      </c>
      <c r="K5" s="87" t="s">
        <v>120</v>
      </c>
    </row>
    <row r="6" spans="1:12" x14ac:dyDescent="0.45">
      <c r="B6" s="14"/>
      <c r="C6" s="4" t="s">
        <v>4</v>
      </c>
      <c r="D6" s="4"/>
      <c r="E6" s="4"/>
      <c r="F6" s="4">
        <v>1206</v>
      </c>
      <c r="G6" s="5">
        <v>0.01</v>
      </c>
      <c r="H6" s="4">
        <v>10</v>
      </c>
      <c r="I6" s="6">
        <f t="shared" si="0"/>
        <v>0.1</v>
      </c>
      <c r="J6" s="6">
        <f>I6*J3</f>
        <v>25</v>
      </c>
      <c r="K6" s="8" t="s">
        <v>5</v>
      </c>
    </row>
    <row r="7" spans="1:12" x14ac:dyDescent="0.45">
      <c r="B7" s="14"/>
      <c r="C7" s="32" t="s">
        <v>6</v>
      </c>
      <c r="D7" s="32"/>
      <c r="E7" s="32"/>
      <c r="F7" s="32"/>
      <c r="G7" s="33">
        <v>0.41</v>
      </c>
      <c r="H7" s="32">
        <v>1</v>
      </c>
      <c r="I7" s="34">
        <f t="shared" si="0"/>
        <v>0.41</v>
      </c>
      <c r="J7" s="34">
        <f>I7*J3</f>
        <v>102.5</v>
      </c>
      <c r="K7" s="104" t="s">
        <v>7</v>
      </c>
    </row>
    <row r="8" spans="1:12" x14ac:dyDescent="0.45">
      <c r="B8" s="14"/>
      <c r="C8" s="2" t="s">
        <v>8</v>
      </c>
      <c r="D8" s="2"/>
      <c r="E8" s="2"/>
      <c r="F8" s="2"/>
      <c r="G8" s="5">
        <v>0.13</v>
      </c>
      <c r="H8" s="4">
        <v>1</v>
      </c>
      <c r="I8" s="6">
        <f t="shared" si="0"/>
        <v>0.13</v>
      </c>
      <c r="J8" s="6">
        <f>I8*J3</f>
        <v>32.5</v>
      </c>
      <c r="K8" s="8" t="s">
        <v>9</v>
      </c>
    </row>
    <row r="9" spans="1:12" x14ac:dyDescent="0.45">
      <c r="B9" s="14"/>
      <c r="C9" s="2" t="s">
        <v>10</v>
      </c>
      <c r="D9" s="2"/>
      <c r="E9" s="2"/>
      <c r="F9" s="2">
        <v>603</v>
      </c>
      <c r="G9" s="5">
        <v>0.01</v>
      </c>
      <c r="H9" s="4">
        <v>2</v>
      </c>
      <c r="I9" s="6">
        <f t="shared" si="0"/>
        <v>0.02</v>
      </c>
      <c r="J9" s="6">
        <f>I9*J3</f>
        <v>5</v>
      </c>
      <c r="K9" s="8" t="s">
        <v>12</v>
      </c>
    </row>
    <row r="10" spans="1:12" ht="14.65" thickBot="1" x14ac:dyDescent="0.5">
      <c r="B10" s="15"/>
      <c r="C10" s="9" t="s">
        <v>11</v>
      </c>
      <c r="D10" s="9"/>
      <c r="E10" s="9"/>
      <c r="F10" s="9">
        <v>603</v>
      </c>
      <c r="G10" s="10">
        <v>0.24</v>
      </c>
      <c r="H10" s="11">
        <v>1</v>
      </c>
      <c r="I10" s="12">
        <f t="shared" si="0"/>
        <v>0.24</v>
      </c>
      <c r="J10" s="12">
        <f>I10*J3</f>
        <v>60</v>
      </c>
      <c r="K10" s="13" t="s">
        <v>13</v>
      </c>
    </row>
    <row r="11" spans="1:12" ht="14.65" thickBot="1" x14ac:dyDescent="0.5">
      <c r="H11">
        <f>SUM(H4:H10)</f>
        <v>22</v>
      </c>
      <c r="I11" s="45">
        <f>SUM(I4:I10)</f>
        <v>3.45</v>
      </c>
      <c r="J11" s="46">
        <f>SUM(J3:J10)</f>
        <v>1112.5</v>
      </c>
    </row>
    <row r="12" spans="1:12" ht="14.65" thickBot="1" x14ac:dyDescent="0.5">
      <c r="I12" s="3"/>
      <c r="J12" s="3"/>
    </row>
    <row r="13" spans="1:12" ht="14.65" thickBot="1" x14ac:dyDescent="0.5">
      <c r="B13" s="116" t="s">
        <v>28</v>
      </c>
      <c r="C13" s="117"/>
      <c r="D13" s="117"/>
      <c r="E13" s="117"/>
      <c r="F13" s="117"/>
      <c r="G13" s="117"/>
      <c r="H13" s="117"/>
      <c r="I13" s="117"/>
      <c r="J13" s="117"/>
      <c r="K13" s="118"/>
    </row>
    <row r="14" spans="1:12" x14ac:dyDescent="0.45">
      <c r="B14" s="25" t="s">
        <v>14</v>
      </c>
      <c r="C14" s="26" t="s">
        <v>15</v>
      </c>
      <c r="D14" s="26" t="s">
        <v>16</v>
      </c>
      <c r="E14" s="26" t="s">
        <v>17</v>
      </c>
      <c r="F14" s="26" t="s">
        <v>18</v>
      </c>
      <c r="G14" s="27" t="s">
        <v>19</v>
      </c>
      <c r="H14" s="26" t="s">
        <v>20</v>
      </c>
      <c r="I14" s="26" t="s">
        <v>21</v>
      </c>
      <c r="J14" s="49">
        <f>J3</f>
        <v>250</v>
      </c>
      <c r="K14" s="28"/>
    </row>
    <row r="15" spans="1:12" x14ac:dyDescent="0.45">
      <c r="B15" s="14"/>
      <c r="C15" s="4" t="s">
        <v>130</v>
      </c>
      <c r="D15" s="4" t="s">
        <v>31</v>
      </c>
      <c r="E15" s="4"/>
      <c r="F15" s="4"/>
      <c r="G15" s="5">
        <v>0.28000000000000003</v>
      </c>
      <c r="H15" s="4">
        <v>2</v>
      </c>
      <c r="I15" s="6">
        <f>H15*G15</f>
        <v>0.56000000000000005</v>
      </c>
      <c r="J15" s="6">
        <f>I15*J14</f>
        <v>140</v>
      </c>
      <c r="K15" s="8"/>
    </row>
    <row r="16" spans="1:12" ht="14.65" thickBot="1" x14ac:dyDescent="0.5">
      <c r="A16" s="14"/>
      <c r="B16" s="105"/>
      <c r="C16" s="4" t="s">
        <v>129</v>
      </c>
      <c r="D16" s="4"/>
      <c r="E16" s="4"/>
      <c r="F16" s="4"/>
      <c r="G16" s="5">
        <v>0.6</v>
      </c>
      <c r="H16" s="4">
        <v>1</v>
      </c>
      <c r="I16" s="6">
        <f>H16*G16</f>
        <v>0.6</v>
      </c>
      <c r="J16" s="6">
        <f>I16*J3</f>
        <v>150</v>
      </c>
      <c r="K16" s="87" t="s">
        <v>1</v>
      </c>
      <c r="L16" s="29"/>
    </row>
    <row r="17" spans="2:10" ht="14.65" thickBot="1" x14ac:dyDescent="0.5">
      <c r="B17" s="15"/>
      <c r="C17" s="11" t="s">
        <v>32</v>
      </c>
      <c r="D17" s="11"/>
      <c r="E17" s="11"/>
      <c r="F17" s="11"/>
      <c r="G17" s="10">
        <v>0.86</v>
      </c>
      <c r="H17" s="11">
        <v>1</v>
      </c>
      <c r="I17" s="12">
        <f>H17*G17</f>
        <v>0.86</v>
      </c>
      <c r="J17" s="12">
        <f>I17*J14</f>
        <v>215</v>
      </c>
    </row>
    <row r="18" spans="2:10" ht="14.65" thickBot="1" x14ac:dyDescent="0.5">
      <c r="I18" s="45">
        <f>SUM(I15:I17)</f>
        <v>2.02</v>
      </c>
      <c r="J18" s="47">
        <f>SUM(J15:J17)</f>
        <v>505</v>
      </c>
    </row>
  </sheetData>
  <mergeCells count="2">
    <mergeCell ref="B13:K13"/>
    <mergeCell ref="B2:K2"/>
  </mergeCells>
  <hyperlinks>
    <hyperlink ref="K10" r:id="rId1" xr:uid="{D6A3A7F7-99EF-4735-9B85-F76458A526A1}"/>
    <hyperlink ref="K5" r:id="rId2" xr:uid="{69AC4793-AFA7-45EC-9154-F99755E7A340}"/>
    <hyperlink ref="K16" r:id="rId3" xr:uid="{5109247C-C2B0-4A4F-A98F-FC1BF3AB020D}"/>
    <hyperlink ref="K7" r:id="rId4" xr:uid="{847C5AE6-7E2D-45CB-BD02-EFD55D735855}"/>
  </hyperlinks>
  <pageMargins left="0.7" right="0.7" top="0.75" bottom="0.75" header="0.3" footer="0.3"/>
  <pageSetup orientation="portrait" horizontalDpi="4294967295" verticalDpi="4294967295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377-AA15-484C-9B9E-5F5D243282E9}">
  <dimension ref="B1:K18"/>
  <sheetViews>
    <sheetView workbookViewId="0">
      <selection activeCell="C6" sqref="C6"/>
    </sheetView>
  </sheetViews>
  <sheetFormatPr defaultRowHeight="14.25" x14ac:dyDescent="0.45"/>
  <cols>
    <col min="3" max="3" width="71" bestFit="1" customWidth="1"/>
    <col min="11" max="11" width="123.796875" bestFit="1" customWidth="1"/>
  </cols>
  <sheetData>
    <row r="1" spans="2:11" ht="14.65" thickBot="1" x14ac:dyDescent="0.5"/>
    <row r="2" spans="2:11" ht="14.65" thickBot="1" x14ac:dyDescent="0.5">
      <c r="B2" s="116" t="s">
        <v>29</v>
      </c>
      <c r="C2" s="117"/>
      <c r="D2" s="117"/>
      <c r="E2" s="117"/>
      <c r="F2" s="117"/>
      <c r="G2" s="117"/>
      <c r="H2" s="117"/>
      <c r="I2" s="117"/>
      <c r="J2" s="117"/>
      <c r="K2" s="118"/>
    </row>
    <row r="3" spans="2:11" ht="14.65" thickBot="1" x14ac:dyDescent="0.5">
      <c r="B3" s="21" t="s">
        <v>14</v>
      </c>
      <c r="C3" s="22" t="s">
        <v>15</v>
      </c>
      <c r="D3" s="22" t="s">
        <v>16</v>
      </c>
      <c r="E3" s="22" t="s">
        <v>17</v>
      </c>
      <c r="F3" s="22" t="s">
        <v>18</v>
      </c>
      <c r="G3" s="23" t="s">
        <v>19</v>
      </c>
      <c r="H3" s="22" t="s">
        <v>20</v>
      </c>
      <c r="I3" s="22" t="s">
        <v>21</v>
      </c>
      <c r="J3" s="48">
        <f>'Cost Summary'!F3</f>
        <v>50</v>
      </c>
      <c r="K3" s="24"/>
    </row>
    <row r="4" spans="2:11" x14ac:dyDescent="0.45">
      <c r="B4" s="16"/>
      <c r="C4" s="17" t="s">
        <v>113</v>
      </c>
      <c r="D4" s="17"/>
      <c r="E4" s="17"/>
      <c r="F4" s="17"/>
      <c r="G4" s="18">
        <v>1</v>
      </c>
      <c r="H4" s="17">
        <v>1</v>
      </c>
      <c r="I4" s="19">
        <f>H4*G4</f>
        <v>1</v>
      </c>
      <c r="J4" s="19">
        <f>I4*J3</f>
        <v>50</v>
      </c>
      <c r="K4" s="20" t="s">
        <v>0</v>
      </c>
    </row>
    <row r="5" spans="2:11" x14ac:dyDescent="0.45">
      <c r="B5" s="14"/>
      <c r="C5" s="4" t="s">
        <v>122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38</v>
      </c>
      <c r="K5" s="8" t="s">
        <v>1</v>
      </c>
    </row>
    <row r="6" spans="2:11" x14ac:dyDescent="0.45">
      <c r="B6" s="14"/>
      <c r="C6" s="4" t="s">
        <v>3</v>
      </c>
      <c r="D6" s="4"/>
      <c r="E6" s="4"/>
      <c r="F6" s="4"/>
      <c r="G6" s="5">
        <v>0.26</v>
      </c>
      <c r="H6" s="4">
        <v>3</v>
      </c>
      <c r="I6" s="6">
        <f t="shared" si="0"/>
        <v>0.78</v>
      </c>
      <c r="J6" s="6">
        <f>I6*J3</f>
        <v>39</v>
      </c>
      <c r="K6" s="8" t="s">
        <v>2</v>
      </c>
    </row>
    <row r="7" spans="2:11" x14ac:dyDescent="0.45">
      <c r="B7" s="14"/>
      <c r="C7" s="4" t="s">
        <v>4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5</v>
      </c>
      <c r="K7" s="8" t="s">
        <v>5</v>
      </c>
    </row>
    <row r="8" spans="2:11" x14ac:dyDescent="0.45">
      <c r="B8" s="14"/>
      <c r="C8" s="32" t="s">
        <v>6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22</v>
      </c>
      <c r="K8" s="35" t="s">
        <v>7</v>
      </c>
    </row>
    <row r="9" spans="2:11" x14ac:dyDescent="0.45">
      <c r="B9" s="14"/>
      <c r="C9" s="2" t="s">
        <v>8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6.5</v>
      </c>
      <c r="K9" s="8" t="s">
        <v>9</v>
      </c>
    </row>
    <row r="10" spans="2:11" x14ac:dyDescent="0.45">
      <c r="B10" s="14"/>
      <c r="C10" s="2" t="s">
        <v>10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1</v>
      </c>
      <c r="K10" s="8" t="s">
        <v>12</v>
      </c>
    </row>
    <row r="11" spans="2:11" ht="14.65" thickBot="1" x14ac:dyDescent="0.5">
      <c r="B11" s="15"/>
      <c r="C11" s="9" t="s">
        <v>11</v>
      </c>
      <c r="D11" s="9"/>
      <c r="E11" s="9"/>
      <c r="F11" s="9">
        <v>603</v>
      </c>
      <c r="G11" s="10">
        <v>0.24</v>
      </c>
      <c r="H11" s="11">
        <v>1</v>
      </c>
      <c r="I11" s="50">
        <f t="shared" si="0"/>
        <v>0.24</v>
      </c>
      <c r="J11" s="50">
        <f>I11*J3</f>
        <v>12</v>
      </c>
      <c r="K11" s="13" t="s">
        <v>13</v>
      </c>
    </row>
    <row r="12" spans="2:11" ht="14.65" thickBot="1" x14ac:dyDescent="0.5">
      <c r="I12" s="51">
        <f>SUM(I4:I11)</f>
        <v>3.4699999999999998</v>
      </c>
      <c r="J12" s="44">
        <f>SUM(J4:J11)</f>
        <v>173.5</v>
      </c>
    </row>
    <row r="13" spans="2:11" ht="14.65" thickBot="1" x14ac:dyDescent="0.5"/>
    <row r="14" spans="2:11" ht="14.65" thickBot="1" x14ac:dyDescent="0.5">
      <c r="B14" s="116" t="s">
        <v>28</v>
      </c>
      <c r="C14" s="117"/>
      <c r="D14" s="117"/>
      <c r="E14" s="117"/>
      <c r="F14" s="117"/>
      <c r="G14" s="117"/>
      <c r="H14" s="117"/>
      <c r="I14" s="117"/>
      <c r="J14" s="117"/>
      <c r="K14" s="118"/>
    </row>
    <row r="15" spans="2:11" x14ac:dyDescent="0.45">
      <c r="B15" s="25" t="s">
        <v>14</v>
      </c>
      <c r="C15" s="26" t="s">
        <v>15</v>
      </c>
      <c r="D15" s="26" t="s">
        <v>16</v>
      </c>
      <c r="E15" s="26" t="s">
        <v>17</v>
      </c>
      <c r="F15" s="26" t="s">
        <v>18</v>
      </c>
      <c r="G15" s="27" t="s">
        <v>19</v>
      </c>
      <c r="H15" s="26" t="s">
        <v>20</v>
      </c>
      <c r="I15" s="26" t="s">
        <v>21</v>
      </c>
      <c r="J15" s="49">
        <f>J3</f>
        <v>50</v>
      </c>
      <c r="K15" s="28"/>
    </row>
    <row r="16" spans="2:11" x14ac:dyDescent="0.45">
      <c r="B16" s="14"/>
      <c r="C16" s="4" t="s">
        <v>30</v>
      </c>
      <c r="D16" s="4" t="s">
        <v>31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25</v>
      </c>
      <c r="K16" s="8"/>
    </row>
    <row r="17" spans="2:11" ht="14.65" thickBot="1" x14ac:dyDescent="0.5">
      <c r="B17" s="15"/>
      <c r="C17" s="11" t="s">
        <v>32</v>
      </c>
      <c r="D17" s="11"/>
      <c r="E17" s="11"/>
      <c r="F17" s="11"/>
      <c r="G17" s="10">
        <v>0.5</v>
      </c>
      <c r="H17" s="11">
        <v>1</v>
      </c>
      <c r="I17" s="12">
        <f>H17*G17</f>
        <v>0.5</v>
      </c>
      <c r="J17" s="12">
        <f>I17*J15</f>
        <v>25</v>
      </c>
      <c r="K17" s="29"/>
    </row>
    <row r="18" spans="2:11" ht="14.65" thickBot="1" x14ac:dyDescent="0.5">
      <c r="G18" s="1"/>
      <c r="I18" s="45">
        <f>SUM(I16:I17)</f>
        <v>1</v>
      </c>
      <c r="J18" s="47">
        <f>SUM(J16:J17)</f>
        <v>50</v>
      </c>
    </row>
  </sheetData>
  <mergeCells count="2">
    <mergeCell ref="B2:K2"/>
    <mergeCell ref="B14:K14"/>
  </mergeCells>
  <hyperlinks>
    <hyperlink ref="K11" r:id="rId1" xr:uid="{2D129C58-0A8D-4875-83DD-E03C3E0CCE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4"/>
  <sheetViews>
    <sheetView topLeftCell="C1" workbookViewId="0">
      <selection activeCell="F5" sqref="F5"/>
    </sheetView>
  </sheetViews>
  <sheetFormatPr defaultRowHeight="14.25" x14ac:dyDescent="0.45"/>
  <cols>
    <col min="2" max="2" width="9.46484375" bestFit="1" customWidth="1"/>
    <col min="3" max="3" width="71" bestFit="1" customWidth="1"/>
    <col min="11" max="11" width="123.796875" bestFit="1" customWidth="1"/>
  </cols>
  <sheetData>
    <row r="1" spans="2:11" ht="14.65" thickBot="1" x14ac:dyDescent="0.5"/>
    <row r="2" spans="2:11" ht="14.65" thickBot="1" x14ac:dyDescent="0.5">
      <c r="B2" s="116" t="s">
        <v>29</v>
      </c>
      <c r="C2" s="117"/>
      <c r="D2" s="117"/>
      <c r="E2" s="117"/>
      <c r="F2" s="117"/>
      <c r="G2" s="117"/>
      <c r="H2" s="117"/>
      <c r="I2" s="117"/>
      <c r="J2" s="117"/>
      <c r="K2" s="118"/>
    </row>
    <row r="3" spans="2:11" ht="14.65" thickBot="1" x14ac:dyDescent="0.5">
      <c r="B3" s="21" t="s">
        <v>14</v>
      </c>
      <c r="C3" s="22" t="s">
        <v>15</v>
      </c>
      <c r="D3" s="22" t="s">
        <v>16</v>
      </c>
      <c r="E3" s="22" t="s">
        <v>17</v>
      </c>
      <c r="F3" s="22" t="s">
        <v>18</v>
      </c>
      <c r="G3" s="23" t="s">
        <v>19</v>
      </c>
      <c r="H3" s="22" t="s">
        <v>20</v>
      </c>
      <c r="I3" s="22" t="s">
        <v>21</v>
      </c>
      <c r="J3" s="48">
        <f>'Cost Summary'!I3</f>
        <v>150</v>
      </c>
      <c r="K3" s="24"/>
    </row>
    <row r="4" spans="2:11" x14ac:dyDescent="0.45">
      <c r="B4" s="14"/>
      <c r="C4" s="17" t="s">
        <v>48</v>
      </c>
      <c r="D4" s="4"/>
      <c r="E4" s="17" t="s">
        <v>49</v>
      </c>
      <c r="F4" s="4" t="s">
        <v>131</v>
      </c>
      <c r="G4" s="5">
        <v>0.1</v>
      </c>
      <c r="H4" s="4">
        <v>1</v>
      </c>
      <c r="I4" s="6">
        <f t="shared" ref="I4:I6" si="0">H4*G4</f>
        <v>0.1</v>
      </c>
      <c r="J4" s="6">
        <f>I4*J3</f>
        <v>15</v>
      </c>
      <c r="K4" s="88" t="s">
        <v>50</v>
      </c>
    </row>
    <row r="5" spans="2:11" x14ac:dyDescent="0.45">
      <c r="B5" s="14"/>
      <c r="C5" s="4" t="s">
        <v>42</v>
      </c>
      <c r="D5" s="4"/>
      <c r="E5" s="4"/>
      <c r="F5" s="4" t="s">
        <v>43</v>
      </c>
      <c r="G5" s="5">
        <v>0.05</v>
      </c>
      <c r="H5" s="4">
        <v>1</v>
      </c>
      <c r="I5" s="6">
        <f t="shared" si="0"/>
        <v>0.05</v>
      </c>
      <c r="J5" s="6">
        <f>I5*J3</f>
        <v>7.5</v>
      </c>
      <c r="K5" s="8" t="s">
        <v>2</v>
      </c>
    </row>
    <row r="6" spans="2:11" ht="14.65" thickBot="1" x14ac:dyDescent="0.5">
      <c r="B6" s="15"/>
      <c r="C6" s="11" t="s">
        <v>4</v>
      </c>
      <c r="D6" s="11"/>
      <c r="E6" s="11"/>
      <c r="F6" s="11" t="s">
        <v>43</v>
      </c>
      <c r="G6" s="10">
        <v>0.01</v>
      </c>
      <c r="H6" s="11">
        <v>1</v>
      </c>
      <c r="I6" s="12">
        <f t="shared" si="0"/>
        <v>0.01</v>
      </c>
      <c r="J6" s="12">
        <f>I6*J3</f>
        <v>1.5</v>
      </c>
      <c r="K6" s="29" t="s">
        <v>5</v>
      </c>
    </row>
    <row r="7" spans="2:11" ht="14.65" thickBot="1" x14ac:dyDescent="0.5">
      <c r="I7" s="52">
        <f>SUM(I4:I6)</f>
        <v>0.16000000000000003</v>
      </c>
      <c r="J7" s="53">
        <f>SUM(J4:J6)</f>
        <v>24</v>
      </c>
    </row>
    <row r="8" spans="2:11" ht="14.65" thickBot="1" x14ac:dyDescent="0.5"/>
    <row r="9" spans="2:11" ht="14.65" thickBot="1" x14ac:dyDescent="0.5">
      <c r="B9" s="116" t="s">
        <v>28</v>
      </c>
      <c r="C9" s="117"/>
      <c r="D9" s="117"/>
      <c r="E9" s="117"/>
      <c r="F9" s="117"/>
      <c r="G9" s="117"/>
      <c r="H9" s="117"/>
      <c r="I9" s="117"/>
      <c r="J9" s="117"/>
      <c r="K9" s="118"/>
    </row>
    <row r="10" spans="2:11" x14ac:dyDescent="0.45">
      <c r="B10" s="25" t="s">
        <v>14</v>
      </c>
      <c r="C10" s="26" t="s">
        <v>15</v>
      </c>
      <c r="D10" s="26" t="s">
        <v>16</v>
      </c>
      <c r="E10" s="26" t="s">
        <v>17</v>
      </c>
      <c r="F10" s="26" t="s">
        <v>18</v>
      </c>
      <c r="G10" s="27" t="s">
        <v>19</v>
      </c>
      <c r="H10" s="26" t="s">
        <v>20</v>
      </c>
      <c r="I10" s="26" t="s">
        <v>21</v>
      </c>
      <c r="J10" s="49">
        <f>J3</f>
        <v>150</v>
      </c>
      <c r="K10" s="28"/>
    </row>
    <row r="11" spans="2:11" ht="14.65" thickBot="1" x14ac:dyDescent="0.5">
      <c r="B11" s="14"/>
      <c r="C11" s="64" t="s">
        <v>51</v>
      </c>
      <c r="D11" s="11" t="s">
        <v>52</v>
      </c>
      <c r="E11" s="11" t="s">
        <v>53</v>
      </c>
      <c r="F11" s="65">
        <v>2032</v>
      </c>
      <c r="G11" s="5">
        <v>0.2</v>
      </c>
      <c r="H11" s="4">
        <v>1</v>
      </c>
      <c r="I11" s="6">
        <f>H11*G11</f>
        <v>0.2</v>
      </c>
      <c r="J11" s="6">
        <f>I11*J10</f>
        <v>30</v>
      </c>
      <c r="K11" s="8" t="s">
        <v>121</v>
      </c>
    </row>
    <row r="12" spans="2:11" ht="14.65" thickBot="1" x14ac:dyDescent="0.5">
      <c r="B12" s="83"/>
      <c r="C12" s="64" t="s">
        <v>114</v>
      </c>
      <c r="D12" s="11"/>
      <c r="E12" s="11"/>
      <c r="F12" s="65"/>
      <c r="G12" s="84">
        <v>0.16</v>
      </c>
      <c r="H12" s="85">
        <v>1</v>
      </c>
      <c r="I12" s="6">
        <f>H12*G12</f>
        <v>0.16</v>
      </c>
      <c r="J12" s="6">
        <f>I12*J10</f>
        <v>24</v>
      </c>
      <c r="K12" s="86"/>
    </row>
    <row r="13" spans="2:11" ht="14.65" thickBot="1" x14ac:dyDescent="0.5">
      <c r="B13" s="15"/>
      <c r="C13" s="11" t="s">
        <v>32</v>
      </c>
      <c r="D13" s="11"/>
      <c r="E13" s="11"/>
      <c r="F13" s="11"/>
      <c r="G13" s="10">
        <v>0.05</v>
      </c>
      <c r="H13" s="11">
        <v>1</v>
      </c>
      <c r="I13" s="12">
        <f>H13*G13</f>
        <v>0.05</v>
      </c>
      <c r="J13" s="12">
        <f>I13*J10</f>
        <v>7.5</v>
      </c>
      <c r="K13" s="29"/>
    </row>
    <row r="14" spans="2:11" ht="14.65" thickBot="1" x14ac:dyDescent="0.5">
      <c r="G14" s="1"/>
      <c r="I14" s="45">
        <f>SUM(I11:I13)</f>
        <v>0.41</v>
      </c>
      <c r="J14" s="47">
        <f>SUM(J11:J13)</f>
        <v>61.5</v>
      </c>
    </row>
  </sheetData>
  <mergeCells count="2">
    <mergeCell ref="B2:K2"/>
    <mergeCell ref="B9:K9"/>
  </mergeCells>
  <hyperlinks>
    <hyperlink ref="K4" r:id="rId1" xr:uid="{65DE6BE3-3471-4C52-88D0-04E394F4D3C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DeadLines</vt:lpstr>
      <vt:lpstr>Cost Summary</vt:lpstr>
      <vt:lpstr>ConBadge BOM</vt:lpstr>
      <vt:lpstr>KidsBadge BOM</vt:lpstr>
      <vt:lpstr>LTS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2019-01-16T22:50:40Z</dcterms:modified>
</cp:coreProperties>
</file>