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4"/>
  <workbookPr filterPrivacy="1"/>
  <xr:revisionPtr revIDLastSave="0" documentId="13_ncr:1_{845BA2A7-454E-C04F-8AB1-911737CD4202}" xr6:coauthVersionLast="47" xr6:coauthVersionMax="47" xr10:uidLastSave="{00000000-0000-0000-0000-000000000000}"/>
  <bookViews>
    <workbookView xWindow="0" yWindow="500" windowWidth="76800" windowHeight="40800" firstSheet="3" activeTab="3" xr2:uid="{00000000-000D-0000-FFFF-FFFF00000000}"/>
  </bookViews>
  <sheets>
    <sheet name="Project Summary" sheetId="5" r:id="rId1"/>
    <sheet name="DeadLines" sheetId="6" r:id="rId2"/>
    <sheet name="Cost Summary" sheetId="2" r:id="rId3"/>
    <sheet name="ConBadge (Pivot)" sheetId="7" r:id="rId4"/>
    <sheet name="ConBadge BOM" sheetId="1" r:id="rId5"/>
    <sheet name="SAO BOM" sheetId="4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7" l="1"/>
  <c r="K22" i="7"/>
  <c r="K23" i="7"/>
  <c r="K24" i="7"/>
  <c r="K25" i="7"/>
  <c r="K26" i="7"/>
  <c r="K27" i="7"/>
  <c r="K20" i="7"/>
  <c r="L27" i="7"/>
  <c r="H25" i="7"/>
  <c r="L22" i="7"/>
  <c r="H21" i="7"/>
  <c r="H20" i="7"/>
  <c r="M21" i="7"/>
  <c r="M22" i="7"/>
  <c r="L23" i="7"/>
  <c r="M23" i="7"/>
  <c r="L24" i="7"/>
  <c r="M24" i="7"/>
  <c r="M25" i="7"/>
  <c r="L26" i="7"/>
  <c r="M26" i="7"/>
  <c r="M27" i="7"/>
  <c r="M20" i="7"/>
  <c r="L16" i="7"/>
  <c r="L28" i="7"/>
  <c r="L36" i="7"/>
  <c r="M36" i="7"/>
  <c r="K7" i="7"/>
  <c r="K8" i="7"/>
  <c r="K9" i="7"/>
  <c r="K6" i="7"/>
  <c r="K5" i="7"/>
  <c r="K4" i="7"/>
  <c r="K28" i="7"/>
  <c r="L3" i="7"/>
  <c r="L19" i="7"/>
  <c r="K16" i="7"/>
  <c r="I16" i="7"/>
  <c r="I13" i="2"/>
  <c r="I12" i="1"/>
  <c r="C27" i="2"/>
  <c r="J3" i="4"/>
  <c r="J10" i="4"/>
  <c r="I14" i="4"/>
  <c r="J14" i="4"/>
  <c r="I14" i="2"/>
  <c r="I7" i="4"/>
  <c r="J7" i="4"/>
  <c r="I9" i="2"/>
  <c r="I15" i="2"/>
  <c r="I17" i="2"/>
  <c r="F14" i="2"/>
  <c r="F9" i="2"/>
  <c r="K3" i="1"/>
  <c r="F15" i="2"/>
  <c r="K15" i="1"/>
  <c r="J19" i="1"/>
  <c r="F17" i="2"/>
  <c r="K12" i="1"/>
  <c r="C9" i="2"/>
  <c r="J12" i="1"/>
  <c r="K19" i="1"/>
  <c r="C14" i="2"/>
  <c r="C15" i="2"/>
  <c r="C17" i="2"/>
  <c r="L15" i="2"/>
  <c r="I22" i="2"/>
  <c r="I23" i="2"/>
  <c r="I24" i="2"/>
</calcChain>
</file>

<file path=xl/sharedStrings.xml><?xml version="1.0" encoding="utf-8"?>
<sst xmlns="http://schemas.openxmlformats.org/spreadsheetml/2006/main" count="223" uniqueCount="129">
  <si>
    <t>Project Name</t>
  </si>
  <si>
    <t>Aragorn</t>
  </si>
  <si>
    <t>Customer Name</t>
  </si>
  <si>
    <t>Bsides KC 2021</t>
  </si>
  <si>
    <t>Budget</t>
  </si>
  <si>
    <t>Date Start</t>
  </si>
  <si>
    <t>Date Due</t>
  </si>
  <si>
    <t>Order Count</t>
  </si>
  <si>
    <t>?</t>
  </si>
  <si>
    <t>Git Repositiory</t>
  </si>
  <si>
    <t>Board Size (mm)</t>
  </si>
  <si>
    <t>182.7x113.6</t>
  </si>
  <si>
    <t>49.9x47.9</t>
  </si>
  <si>
    <t>21.2x40.3</t>
  </si>
  <si>
    <t>Variations</t>
  </si>
  <si>
    <t>Badge</t>
  </si>
  <si>
    <t>SAO-Part</t>
  </si>
  <si>
    <t>Crown</t>
  </si>
  <si>
    <t>Board Color</t>
  </si>
  <si>
    <t>Blue</t>
  </si>
  <si>
    <t>White</t>
  </si>
  <si>
    <t>Black</t>
  </si>
  <si>
    <t>Silk screen</t>
  </si>
  <si>
    <t>white</t>
  </si>
  <si>
    <t>Board Shop</t>
  </si>
  <si>
    <t>PCBWays</t>
  </si>
  <si>
    <t>Trello Link</t>
  </si>
  <si>
    <t>Main MCU</t>
  </si>
  <si>
    <t>NA</t>
  </si>
  <si>
    <t>Price Sheet</t>
  </si>
  <si>
    <t>Yes</t>
  </si>
  <si>
    <t>Prototype Version</t>
  </si>
  <si>
    <t>Protytpe Oked by Customer</t>
  </si>
  <si>
    <t>BOM Complete (Y/N)</t>
  </si>
  <si>
    <t>Code info</t>
  </si>
  <si>
    <t>To-Do</t>
  </si>
  <si>
    <t>Artwork Info</t>
  </si>
  <si>
    <t>Customer Supplied</t>
  </si>
  <si>
    <t>Carl</t>
  </si>
  <si>
    <t>kevin</t>
  </si>
  <si>
    <t>Con</t>
  </si>
  <si>
    <t>Deliver</t>
  </si>
  <si>
    <t>Badges On Hand</t>
  </si>
  <si>
    <t>Order to PCBWay</t>
  </si>
  <si>
    <t>Final Prototype Tested</t>
  </si>
  <si>
    <t>Parts Ordered</t>
  </si>
  <si>
    <t>Final Prototype Ordered</t>
  </si>
  <si>
    <t>Design Prototype Ordered</t>
  </si>
  <si>
    <t>POC Tested</t>
  </si>
  <si>
    <t>Badge QTY</t>
  </si>
  <si>
    <t>Total</t>
  </si>
  <si>
    <t>Total - Fully Assemble</t>
  </si>
  <si>
    <t>Con Badge AP</t>
  </si>
  <si>
    <t>SAO</t>
  </si>
  <si>
    <t>SAO Special</t>
  </si>
  <si>
    <t xml:space="preserve">Consumptive Material </t>
  </si>
  <si>
    <t>Assembly Cost</t>
  </si>
  <si>
    <t>Component Cost</t>
  </si>
  <si>
    <t>Prototype Cost</t>
  </si>
  <si>
    <t>Misc Fees</t>
  </si>
  <si>
    <t>Shipping Costs</t>
  </si>
  <si>
    <t>Shipping Cost</t>
  </si>
  <si>
    <t>PCB Cost</t>
  </si>
  <si>
    <t>DNP Cost</t>
  </si>
  <si>
    <t>SubTotal</t>
  </si>
  <si>
    <t>Total Cost</t>
  </si>
  <si>
    <t>$ Per Badge</t>
  </si>
  <si>
    <t>* - QTY Summary</t>
  </si>
  <si>
    <t>Profit Table</t>
  </si>
  <si>
    <t>Participant</t>
  </si>
  <si>
    <t>Budget Quote</t>
  </si>
  <si>
    <t>Volunteer</t>
  </si>
  <si>
    <t>Organizer</t>
  </si>
  <si>
    <t>Profit</t>
  </si>
  <si>
    <t>Speaker</t>
  </si>
  <si>
    <t>Profit %</t>
  </si>
  <si>
    <t>Village</t>
  </si>
  <si>
    <t>Sponsor</t>
  </si>
  <si>
    <t>Color Key</t>
  </si>
  <si>
    <t>Yellow = Adjustable</t>
  </si>
  <si>
    <t>White = Calculated</t>
  </si>
  <si>
    <t>Orange/White = PCBWay Cost</t>
  </si>
  <si>
    <t>Orange/Black = AP (Cost)</t>
  </si>
  <si>
    <t>Bill of Materials</t>
  </si>
  <si>
    <t>Reference</t>
  </si>
  <si>
    <t>Description</t>
  </si>
  <si>
    <t>Manufacturer</t>
  </si>
  <si>
    <t>Manuf Part#</t>
  </si>
  <si>
    <t>Package</t>
  </si>
  <si>
    <t>PCBWayCost</t>
  </si>
  <si>
    <t>Each</t>
  </si>
  <si>
    <t>Total QTY</t>
  </si>
  <si>
    <t>Badge Qty</t>
  </si>
  <si>
    <t>Per Badge</t>
  </si>
  <si>
    <t>URL</t>
  </si>
  <si>
    <t>PCB, Switch, Battery Holder + Assembly</t>
  </si>
  <si>
    <t>PCBWAY</t>
  </si>
  <si>
    <t>PCB Only</t>
  </si>
  <si>
    <t>Participant SAO</t>
  </si>
  <si>
    <t>Sponsor 1 SAO - Cerner</t>
  </si>
  <si>
    <t>Sponsor 2 SAO - WireX</t>
  </si>
  <si>
    <t>Sponsor 3 SAO - Sumo Logic</t>
  </si>
  <si>
    <t>Organizer SAO</t>
  </si>
  <si>
    <t>Speaker SAO</t>
  </si>
  <si>
    <t>Vendor SAO</t>
  </si>
  <si>
    <t>Radio SAO</t>
  </si>
  <si>
    <t>DO NOT POPYULATE BOM</t>
  </si>
  <si>
    <t>QTY</t>
  </si>
  <si>
    <t>SAO Headers (Badge)</t>
  </si>
  <si>
    <t>Aliexpress</t>
  </si>
  <si>
    <t>SAO Headers (SAO)</t>
  </si>
  <si>
    <t>Switches</t>
  </si>
  <si>
    <t>Alibaba</t>
  </si>
  <si>
    <t>Battery Holders</t>
  </si>
  <si>
    <t>Batteries</t>
  </si>
  <si>
    <t>RM LED's (Red)</t>
  </si>
  <si>
    <t>Digi</t>
  </si>
  <si>
    <t>AntiStatic Bags</t>
  </si>
  <si>
    <t>Prototyping Costs</t>
  </si>
  <si>
    <t>ESP-8266 12F</t>
  </si>
  <si>
    <t>LED Yellow Clear 2 PL CC SMD (Reverse Mount)</t>
  </si>
  <si>
    <t>10K Ohm resister</t>
  </si>
  <si>
    <t>Switch</t>
  </si>
  <si>
    <t>6mm Tact Switch, Straight Termination, 160 grams actuation force</t>
  </si>
  <si>
    <t>0.1µF ±10% 10V Ceramic Capacitor X7R 0603 (1608 Metric)</t>
  </si>
  <si>
    <t>battery Holders 2x AAA</t>
  </si>
  <si>
    <t>220碌F 6.3V Aluminum Electrolytic Capacitors Radial, Can - SMD 1000 Hrs @ 105掳C</t>
  </si>
  <si>
    <t>AAA Battery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</si>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</sst>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9" xfId="0" applyBorder="1"/>
    <xf numFmtId="0" fontId="0" fillId="0" borderId="15" xfId="0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15" fontId="0" fillId="0" borderId="1" xfId="0" applyNumberFormat="1" applyBorder="1"/>
    <xf numFmtId="17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1" fontId="0" fillId="7" borderId="1" xfId="0" applyNumberFormat="1" applyFill="1" applyBorder="1"/>
    <xf numFmtId="15" fontId="0" fillId="0" borderId="0" xfId="0" applyNumberFormat="1"/>
    <xf numFmtId="0" fontId="0" fillId="0" borderId="36" xfId="0" applyBorder="1"/>
    <xf numFmtId="44" fontId="0" fillId="0" borderId="24" xfId="1" applyFont="1" applyBorder="1"/>
    <xf numFmtId="0" fontId="0" fillId="0" borderId="24" xfId="0" applyBorder="1"/>
    <xf numFmtId="0" fontId="0" fillId="0" borderId="37" xfId="0" applyBorder="1"/>
    <xf numFmtId="0" fontId="2" fillId="0" borderId="9" xfId="2" applyBorder="1"/>
    <xf numFmtId="0" fontId="2" fillId="0" borderId="13" xfId="2" applyBorder="1"/>
    <xf numFmtId="44" fontId="0" fillId="2" borderId="39" xfId="1" applyFont="1" applyFill="1" applyBorder="1"/>
    <xf numFmtId="44" fontId="0" fillId="7" borderId="9" xfId="0" applyNumberFormat="1" applyFill="1" applyBorder="1"/>
    <xf numFmtId="9" fontId="0" fillId="7" borderId="14" xfId="5" applyFont="1" applyFill="1" applyBorder="1"/>
    <xf numFmtId="0" fontId="4" fillId="2" borderId="38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9" fontId="0" fillId="0" borderId="0" xfId="5" applyFont="1"/>
    <xf numFmtId="14" fontId="0" fillId="12" borderId="0" xfId="0" applyNumberFormat="1" applyFill="1"/>
    <xf numFmtId="0" fontId="0" fillId="12" borderId="0" xfId="0" applyFill="1"/>
    <xf numFmtId="15" fontId="0" fillId="12" borderId="0" xfId="0" applyNumberFormat="1" applyFill="1"/>
    <xf numFmtId="0" fontId="0" fillId="0" borderId="35" xfId="0" applyBorder="1"/>
    <xf numFmtId="0" fontId="4" fillId="8" borderId="29" xfId="0" applyFont="1" applyFill="1" applyBorder="1"/>
    <xf numFmtId="0" fontId="0" fillId="2" borderId="30" xfId="0" applyFill="1" applyBorder="1"/>
    <xf numFmtId="0" fontId="4" fillId="0" borderId="0" xfId="0" applyFont="1"/>
    <xf numFmtId="0" fontId="0" fillId="2" borderId="0" xfId="0" applyFill="1"/>
    <xf numFmtId="15" fontId="0" fillId="2" borderId="0" xfId="0" applyNumberFormat="1" applyFill="1"/>
    <xf numFmtId="6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0" borderId="9" xfId="0" applyNumberFormat="1" applyBorder="1"/>
    <xf numFmtId="0" fontId="9" fillId="5" borderId="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6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9.xml"/><Relationship Id="rId7" Type="http://schemas.openxmlformats.org/officeDocument/2006/relationships/customXml" Target="../ink/ink11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6" Type="http://schemas.openxmlformats.org/officeDocument/2006/relationships/image" Target="../media/image3.png"/><Relationship Id="rId11" Type="http://schemas.openxmlformats.org/officeDocument/2006/relationships/customXml" Target="../ink/ink13.xml"/><Relationship Id="rId5" Type="http://schemas.openxmlformats.org/officeDocument/2006/relationships/customXml" Target="../ink/ink10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7A75E08-1D8B-5E43-82D5-4479EC15DE3B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780450</xdr:colOff>
      <xdr:row>3</xdr:row>
      <xdr:rowOff>82147</xdr:rowOff>
    </xdr:from>
    <xdr:to>
      <xdr:col>10</xdr:col>
      <xdr:colOff>804930</xdr:colOff>
      <xdr:row>3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4F0CF47-653B-3848-A9EC-18FB5E140B6F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1086600</xdr:colOff>
      <xdr:row>5</xdr:row>
      <xdr:rowOff>125557</xdr:rowOff>
    </xdr:from>
    <xdr:to>
      <xdr:col>12</xdr:col>
      <xdr:colOff>1102080</xdr:colOff>
      <xdr:row>5</xdr:row>
      <xdr:rowOff>138877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CE597E2-1E63-4347-AA6C-25E09438378E}"/>
                </a:ext>
              </a:extLst>
            </xdr14:cNvPr>
            <xdr14:cNvContentPartPr/>
          </xdr14:nvContentPartPr>
          <xdr14:nvPr macro=""/>
          <xdr14:xfrm>
            <a:off x="12945225" y="1044720"/>
            <a:ext cx="15480" cy="13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36585" y="1035720"/>
              <a:ext cx="3312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1154280</xdr:colOff>
      <xdr:row>5</xdr:row>
      <xdr:rowOff>95317</xdr:rowOff>
    </xdr:from>
    <xdr:to>
      <xdr:col>12</xdr:col>
      <xdr:colOff>1173720</xdr:colOff>
      <xdr:row>5</xdr:row>
      <xdr:rowOff>98557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4D10CAF-8446-6247-9EA5-419AA14417C5}"/>
                </a:ext>
              </a:extLst>
            </xdr14:cNvPr>
            <xdr14:cNvContentPartPr/>
          </xdr14:nvContentPartPr>
          <xdr14:nvPr macro=""/>
          <xdr14:xfrm>
            <a:off x="13012905" y="1014480"/>
            <a:ext cx="19440" cy="3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004265" y="1005840"/>
              <a:ext cx="370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1096320</xdr:colOff>
      <xdr:row>5</xdr:row>
      <xdr:rowOff>113317</xdr:rowOff>
    </xdr:from>
    <xdr:to>
      <xdr:col>12</xdr:col>
      <xdr:colOff>1108560</xdr:colOff>
      <xdr:row>5</xdr:row>
      <xdr:rowOff>116197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87B058D-27F4-784E-902A-AF9FE8945AE1}"/>
                </a:ext>
              </a:extLst>
            </xdr14:cNvPr>
            <xdr14:cNvContentPartPr/>
          </xdr14:nvContentPartPr>
          <xdr14:nvPr macro=""/>
          <xdr14:xfrm>
            <a:off x="12954945" y="1032480"/>
            <a:ext cx="12240" cy="28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945945" y="1023840"/>
              <a:ext cx="29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1157520</xdr:colOff>
      <xdr:row>5</xdr:row>
      <xdr:rowOff>106837</xdr:rowOff>
    </xdr:from>
    <xdr:to>
      <xdr:col>12</xdr:col>
      <xdr:colOff>1205040</xdr:colOff>
      <xdr:row>5</xdr:row>
      <xdr:rowOff>129877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C636322-8996-A74F-9D43-AC7382E91F82}"/>
                </a:ext>
              </a:extLst>
            </xdr14:cNvPr>
            <xdr14:cNvContentPartPr/>
          </xdr14:nvContentPartPr>
          <xdr14:nvPr macro=""/>
          <xdr14:xfrm>
            <a:off x="13016145" y="1026000"/>
            <a:ext cx="47520" cy="23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007145" y="1017360"/>
              <a:ext cx="6516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780450</xdr:colOff>
      <xdr:row>4</xdr:row>
      <xdr:rowOff>82147</xdr:rowOff>
    </xdr:from>
    <xdr:to>
      <xdr:col>10</xdr:col>
      <xdr:colOff>804930</xdr:colOff>
      <xdr:row>4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68E7FE5-C825-F646-8202-C7BE23430610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780450</xdr:colOff>
      <xdr:row>3</xdr:row>
      <xdr:rowOff>82147</xdr:rowOff>
    </xdr:from>
    <xdr:to>
      <xdr:col>9</xdr:col>
      <xdr:colOff>804930</xdr:colOff>
      <xdr:row>3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1086600</xdr:colOff>
      <xdr:row>4</xdr:row>
      <xdr:rowOff>125557</xdr:rowOff>
    </xdr:from>
    <xdr:to>
      <xdr:col>11</xdr:col>
      <xdr:colOff>1102080</xdr:colOff>
      <xdr:row>4</xdr:row>
      <xdr:rowOff>138877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14:cNvPr>
            <xdr14:cNvContentPartPr/>
          </xdr14:nvContentPartPr>
          <xdr14:nvPr macro=""/>
          <xdr14:xfrm>
            <a:off x="12945225" y="1044720"/>
            <a:ext cx="15480" cy="13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36585" y="1035720"/>
              <a:ext cx="3312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1154280</xdr:colOff>
      <xdr:row>4</xdr:row>
      <xdr:rowOff>95317</xdr:rowOff>
    </xdr:from>
    <xdr:to>
      <xdr:col>11</xdr:col>
      <xdr:colOff>1173720</xdr:colOff>
      <xdr:row>4</xdr:row>
      <xdr:rowOff>98557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14:cNvPr>
            <xdr14:cNvContentPartPr/>
          </xdr14:nvContentPartPr>
          <xdr14:nvPr macro=""/>
          <xdr14:xfrm>
            <a:off x="13012905" y="1014480"/>
            <a:ext cx="19440" cy="3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004265" y="1005840"/>
              <a:ext cx="370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1096320</xdr:colOff>
      <xdr:row>4</xdr:row>
      <xdr:rowOff>113317</xdr:rowOff>
    </xdr:from>
    <xdr:to>
      <xdr:col>11</xdr:col>
      <xdr:colOff>1108560</xdr:colOff>
      <xdr:row>4</xdr:row>
      <xdr:rowOff>116197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14:cNvPr>
            <xdr14:cNvContentPartPr/>
          </xdr14:nvContentPartPr>
          <xdr14:nvPr macro=""/>
          <xdr14:xfrm>
            <a:off x="12954945" y="1032480"/>
            <a:ext cx="12240" cy="28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945945" y="1023840"/>
              <a:ext cx="29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1157520</xdr:colOff>
      <xdr:row>4</xdr:row>
      <xdr:rowOff>106837</xdr:rowOff>
    </xdr:from>
    <xdr:to>
      <xdr:col>11</xdr:col>
      <xdr:colOff>1205040</xdr:colOff>
      <xdr:row>4</xdr:row>
      <xdr:rowOff>129877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14:cNvPr>
            <xdr14:cNvContentPartPr/>
          </xdr14:nvContentPartPr>
          <xdr14:nvPr macro=""/>
          <xdr14:xfrm>
            <a:off x="13016145" y="1026000"/>
            <a:ext cx="47520" cy="23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007145" y="1017360"/>
              <a:ext cx="6516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7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 9472 0 0,'0'0'432'0'0,"0"0"-6"0"0,0 0-228 0 0,0 0 64 0 0,16-6 918 0 0,1-11-724 0 0,-17 17-372 0 0,5-7 215 0 0,-2 2-342 0 0,-3 4-246 0 0,0 1-70 0 0,0 0-477 0 0,0 0-1972 0 0,0 0-842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8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3224 0 0,'0'0'456'0'0,"0"0"707"0"0,0 0 311 0 0,0 0 59 0 0,0 0-151 0 0,0 0-705 0 0,0 0-313 0 0,2 0-63 0 0,1 2-177 0 0,-2-2-87 0 0,0 1 1 0 0,1 0-1 0 0,-1 0 0 0 0,1-1 0 0 0,-1 1 1 0 0,1-1-1 0 0,-1 0 0 0 0,1 1 0 0 0,-1-1 1 0 0,1 0-1 0 0,0 0 0 0 0,-1 0 0 0 0,1 0 1 0 0,-1 0-1 0 0,2 0-37 0 0,18 0-812 0 0,-19 0-2937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8.8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5984 0 0,'0'0'536'0'0,"0"0"-432"0"0,0 0-104 0 0,0 0 0 0 0,0 0 1024 0 0,0 0 176 0 0,0 0 40 0 0,0 0 8 0 0,0 0-1000 0 0,11 2-248 0 0,-11-2 0 0 0,11 0-3056 0 0,0 5-656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20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10104 0 0,'0'0'464'0'0,"0"0"-10"0"0,0 0-271 0 0,0 0-51 0 0,0 0 11 0 0,0 0 1 0 0,0 0 8 0 0,0 0-88 0 0,1 1 0 0 0,-1-1 0 0 0,0 1 0 0 0,1-1 0 0 0,-1 0 0 0 0,0 0 0 0 0,1 1 0 0 0,-1-1 0 0 0,0 0 0 0 0,1 0 0 0 0,-1 1 0 0 0,1-1 0 0 0,-1 0 0 0 0,0 0 0 0 0,1 0 0 0 0,-1 0 0 0 0,1 1 0 0 0,-1-1 0 0 0,1 0 0 0 0,-1 0-64 0 0,19-11 471 0 0,-15 9-428 0 0,1 0 0 0 0,-1-1 0 0 0,0 0 0 0 0,0 0 0 0 0,0 0-1 0 0,0 0 1 0 0,0 0 0 0 0,-1-1 0 0 0,0 0 0 0 0,1 1 0 0 0,-1-1 0 0 0,-1-1 0 0 0,2 0-43 0 0,-4 4 80 0 0,0 1 71 0 0,0 0 29 0 0,0 0 4 0 0,0 0 13 0 0,0 0 58 0 0,0 0 29 0 0,0 0 4 0 0,0 0-16 0 0,0 0-68 0 0,0 0-32 0 0,0 0-5 0 0,0 0 0 0 0,0 0-7 0 0,0 0-7 0 0,0 0-1 0 0,20-1 1502 0 0,-4-1-912 0 0,-15 2-717 0 0,-1-1 0 0 0,1 1 0 0 0,0 0 0 0 0,-1 0 0 0 0,1 0 0 0 0,0 0 0 0 0,-1 0 1 0 0,1 0-1 0 0,0 0 0 0 0,-1 0 0 0 0,1 0 0 0 0,0 0 0 0 0,-1 0 0 0 0,1 0 0 0 0,-1 1 0 0 0,1-1 0 0 0,0 0 0 0 0,-1 0 0 0 0,1 1 0 0 0,-1-1 0 0 0,1 0 1 0 0,0 1-1 0 0,-1-1 0 0 0,1 1-25 0 0,-1-1-510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 9472 0 0,'0'0'432'0'0,"0"0"-6"0"0,0 0-228 0 0,0 0 64 0 0,16-6 918 0 0,1-11-724 0 0,-17 17-372 0 0,5-7 215 0 0,-2 2-342 0 0,-3 4-246 0 0,0 1-70 0 0,0 0-477 0 0,0 0-1972 0 0,0 0-842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3224 0 0,'0'0'456'0'0,"0"0"707"0"0,0 0 311 0 0,0 0 59 0 0,0 0-151 0 0,0 0-705 0 0,0 0-313 0 0,2 0-63 0 0,1 2-177 0 0,-2-2-87 0 0,0 1 1 0 0,1 0-1 0 0,-1 0 0 0 0,1-1 0 0 0,-1 1 1 0 0,1-1-1 0 0,-1 0 0 0 0,1 1 0 0 0,-1-1 1 0 0,1 0-1 0 0,0 0 0 0 0,-1 0 0 0 0,1 0 1 0 0,-1 0-1 0 0,2 0-37 0 0,18 0-812 0 0,-19 0-2937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5984 0 0,'0'0'536'0'0,"0"0"-432"0"0,0 0-104 0 0,0 0 0 0 0,0 0 1024 0 0,0 0 176 0 0,0 0 40 0 0,0 0 8 0 0,0 0-1000 0 0,11 2-248 0 0,-11-2 0 0 0,11 0-3056 0 0,0 5-656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7T13:40:43.4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10104 0 0,'0'0'464'0'0,"0"0"-10"0"0,0 0-271 0 0,0 0-51 0 0,0 0 11 0 0,0 0 1 0 0,0 0 8 0 0,0 0-88 0 0,1 1 0 0 0,-1-1 0 0 0,0 1 0 0 0,1-1 0 0 0,-1 0 0 0 0,0 0 0 0 0,1 1 0 0 0,-1-1 0 0 0,0 0 0 0 0,1 0 0 0 0,-1 1 0 0 0,1-1 0 0 0,-1 0 0 0 0,0 0 0 0 0,1 0 0 0 0,-1 0 0 0 0,1 1 0 0 0,-1-1 0 0 0,1 0 0 0 0,-1 0-64 0 0,19-11 471 0 0,-15 9-428 0 0,1 0 0 0 0,-1-1 0 0 0,0 0 0 0 0,0 0 0 0 0,0 0-1 0 0,0 0 1 0 0,0 0 0 0 0,-1-1 0 0 0,0 0 0 0 0,1 1 0 0 0,-1-1 0 0 0,-1-1 0 0 0,2 0-43 0 0,-4 4 80 0 0,0 1 71 0 0,0 0 29 0 0,0 0 4 0 0,0 0 13 0 0,0 0 58 0 0,0 0 29 0 0,0 0 4 0 0,0 0-16 0 0,0 0-68 0 0,0 0-32 0 0,0 0-5 0 0,0 0 0 0 0,0 0-7 0 0,0 0-7 0 0,0 0-1 0 0,20-1 1502 0 0,-4-1-912 0 0,-15 2-717 0 0,-1-1 0 0 0,1 1 0 0 0,0 0 0 0 0,-1 0 0 0 0,1 0 0 0 0,0 0 0 0 0,-1 0 1 0 0,1 0-1 0 0,0 0 0 0 0,-1 0 0 0 0,1 0 0 0 0,0 0 0 0 0,-1 0 0 0 0,1 0 0 0 0,-1 1 0 0 0,1-1 0 0 0,0 0 0 0 0,-1 0 0 0 0,1 1 0 0 0,-1-1 0 0 0,1 0 1 0 0,0 1-1 0 0,-1-1 0 0 0,1 1-25 0 0,-1-1-510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9T03:24:46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6:50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7:1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30"/>
  <sheetViews>
    <sheetView zoomScale="160" workbookViewId="0">
      <selection activeCell="C5" sqref="C5"/>
    </sheetView>
  </sheetViews>
  <sheetFormatPr defaultColWidth="8.85546875" defaultRowHeight="15"/>
  <cols>
    <col min="2" max="2" width="26" bestFit="1" customWidth="1"/>
    <col min="3" max="3" width="18" customWidth="1"/>
    <col min="4" max="4" width="11.140625" customWidth="1"/>
    <col min="5" max="5" width="11" customWidth="1"/>
    <col min="9" max="9" width="10.42578125" bestFit="1" customWidth="1"/>
  </cols>
  <sheetData>
    <row r="2" spans="2:10" ht="15.95">
      <c r="B2" s="71" t="s">
        <v>0</v>
      </c>
      <c r="C2" s="102" t="s">
        <v>1</v>
      </c>
      <c r="D2" s="102"/>
      <c r="E2" s="102"/>
      <c r="F2" s="102"/>
      <c r="G2" s="102"/>
      <c r="H2" s="102"/>
      <c r="I2" s="102"/>
      <c r="J2" s="102"/>
    </row>
    <row r="3" spans="2:10">
      <c r="B3" s="70" t="s">
        <v>2</v>
      </c>
      <c r="C3" s="103" t="s">
        <v>3</v>
      </c>
      <c r="D3" s="104"/>
      <c r="E3" s="104"/>
      <c r="F3" s="104"/>
      <c r="G3" s="104"/>
      <c r="H3" s="104"/>
      <c r="I3" s="104"/>
      <c r="J3" s="105"/>
    </row>
    <row r="4" spans="2:10">
      <c r="B4" s="70" t="s">
        <v>4</v>
      </c>
      <c r="C4" s="4"/>
      <c r="D4" s="2"/>
      <c r="E4" s="2"/>
      <c r="F4" s="2"/>
      <c r="G4" s="2"/>
      <c r="H4" s="2"/>
      <c r="I4" s="2"/>
      <c r="J4" s="2"/>
    </row>
    <row r="5" spans="2:10">
      <c r="B5" s="70" t="s">
        <v>5</v>
      </c>
      <c r="C5" s="68">
        <v>44378</v>
      </c>
      <c r="D5" s="68"/>
      <c r="E5" s="2"/>
      <c r="F5" s="2"/>
      <c r="G5" s="2"/>
      <c r="H5" s="2"/>
      <c r="I5" s="2"/>
      <c r="J5" s="2"/>
    </row>
    <row r="6" spans="2:10">
      <c r="B6" s="70" t="s">
        <v>6</v>
      </c>
      <c r="C6" s="69">
        <v>44463</v>
      </c>
      <c r="D6" s="69"/>
      <c r="E6" s="2"/>
      <c r="F6" s="2"/>
      <c r="G6" s="2"/>
      <c r="H6" s="2"/>
      <c r="I6" s="2"/>
      <c r="J6" s="2"/>
    </row>
    <row r="7" spans="2:10">
      <c r="B7" s="70" t="s">
        <v>7</v>
      </c>
      <c r="C7" s="72">
        <v>1000</v>
      </c>
      <c r="D7" s="2">
        <v>400</v>
      </c>
      <c r="E7" s="2" t="s">
        <v>8</v>
      </c>
      <c r="F7" s="2"/>
      <c r="G7" s="2"/>
      <c r="H7" s="2"/>
      <c r="I7" s="2"/>
      <c r="J7" s="2"/>
    </row>
    <row r="8" spans="2:10">
      <c r="B8" s="70" t="s">
        <v>9</v>
      </c>
      <c r="C8" s="2"/>
      <c r="D8" s="2"/>
      <c r="E8" s="2"/>
      <c r="F8" s="2"/>
      <c r="G8" s="2"/>
      <c r="H8" s="2"/>
      <c r="I8" s="2"/>
      <c r="J8" s="2"/>
    </row>
    <row r="9" spans="2:10">
      <c r="B9" s="70" t="s">
        <v>10</v>
      </c>
      <c r="C9" s="2" t="s">
        <v>11</v>
      </c>
      <c r="D9" s="2" t="s">
        <v>12</v>
      </c>
      <c r="E9" s="2" t="s">
        <v>13</v>
      </c>
      <c r="F9" s="2"/>
      <c r="G9" s="2"/>
      <c r="H9" s="2"/>
      <c r="I9" s="2"/>
      <c r="J9" s="2"/>
    </row>
    <row r="10" spans="2:10">
      <c r="B10" s="70" t="s">
        <v>14</v>
      </c>
      <c r="C10" s="2" t="s">
        <v>15</v>
      </c>
      <c r="D10" s="2" t="s">
        <v>16</v>
      </c>
      <c r="E10" s="2" t="s">
        <v>17</v>
      </c>
      <c r="F10" s="2"/>
      <c r="G10" s="2"/>
      <c r="H10" s="2"/>
      <c r="I10" s="2"/>
      <c r="J10" s="2"/>
    </row>
    <row r="11" spans="2:10">
      <c r="B11" s="70" t="s">
        <v>18</v>
      </c>
      <c r="C11" s="2" t="s">
        <v>19</v>
      </c>
      <c r="D11" s="2" t="s">
        <v>20</v>
      </c>
      <c r="E11" s="2" t="s">
        <v>21</v>
      </c>
      <c r="F11" s="2"/>
      <c r="G11" s="2"/>
      <c r="H11" s="2"/>
      <c r="I11" s="2"/>
      <c r="J11" s="2"/>
    </row>
    <row r="12" spans="2:10">
      <c r="B12" s="70" t="s">
        <v>22</v>
      </c>
      <c r="C12" s="2" t="s">
        <v>20</v>
      </c>
      <c r="D12" s="2" t="s">
        <v>21</v>
      </c>
      <c r="E12" s="2" t="s">
        <v>23</v>
      </c>
      <c r="F12" s="2"/>
      <c r="G12" s="2"/>
      <c r="H12" s="2"/>
      <c r="I12" s="2"/>
      <c r="J12" s="2"/>
    </row>
    <row r="13" spans="2:10">
      <c r="B13" s="70" t="s">
        <v>24</v>
      </c>
      <c r="C13" s="2" t="s">
        <v>25</v>
      </c>
      <c r="D13" s="2" t="s">
        <v>25</v>
      </c>
      <c r="E13" s="2" t="s">
        <v>25</v>
      </c>
      <c r="F13" s="2"/>
      <c r="G13" s="2"/>
      <c r="H13" s="2"/>
      <c r="I13" s="2"/>
      <c r="J13" s="2"/>
    </row>
    <row r="14" spans="2:10">
      <c r="B14" s="70" t="s">
        <v>26</v>
      </c>
      <c r="C14" s="2"/>
      <c r="D14" s="2"/>
      <c r="E14" s="2"/>
      <c r="F14" s="2"/>
      <c r="G14" s="2"/>
      <c r="H14" s="2"/>
      <c r="I14" s="2"/>
      <c r="J14" s="2"/>
    </row>
    <row r="15" spans="2:10">
      <c r="B15" s="70" t="s">
        <v>27</v>
      </c>
      <c r="C15" s="2" t="s">
        <v>28</v>
      </c>
      <c r="D15" s="2" t="s">
        <v>28</v>
      </c>
      <c r="E15" s="2" t="s">
        <v>28</v>
      </c>
      <c r="F15" s="2"/>
      <c r="G15" s="2"/>
      <c r="H15" s="2"/>
      <c r="I15" s="2"/>
      <c r="J15" s="2"/>
    </row>
    <row r="16" spans="2:10">
      <c r="B16" s="70" t="s">
        <v>29</v>
      </c>
      <c r="C16" s="2" t="s">
        <v>30</v>
      </c>
      <c r="D16" s="2" t="s">
        <v>30</v>
      </c>
      <c r="E16" s="2"/>
      <c r="F16" s="2"/>
      <c r="G16" s="2"/>
      <c r="H16" s="2"/>
      <c r="I16" s="2"/>
      <c r="J16" s="2"/>
    </row>
    <row r="17" spans="2:10">
      <c r="B17" s="70" t="s">
        <v>31</v>
      </c>
      <c r="C17" s="2">
        <v>2</v>
      </c>
      <c r="D17" s="2">
        <v>1</v>
      </c>
      <c r="E17" s="2"/>
      <c r="F17" s="2"/>
      <c r="G17" s="2"/>
      <c r="H17" s="2"/>
      <c r="I17" s="2"/>
      <c r="J17" s="2"/>
    </row>
    <row r="18" spans="2:10">
      <c r="B18" s="70" t="s">
        <v>32</v>
      </c>
      <c r="C18" s="2"/>
      <c r="D18" s="2"/>
      <c r="E18" s="2"/>
      <c r="F18" s="2"/>
      <c r="G18" s="2"/>
      <c r="H18" s="2"/>
      <c r="I18" s="2"/>
      <c r="J18" s="2"/>
    </row>
    <row r="19" spans="2:10">
      <c r="B19" s="70" t="s">
        <v>33</v>
      </c>
      <c r="C19" s="2"/>
      <c r="D19" s="2"/>
      <c r="E19" s="2"/>
      <c r="F19" s="2"/>
      <c r="G19" s="2"/>
      <c r="H19" s="2"/>
      <c r="I19" s="2"/>
      <c r="J19" s="2"/>
    </row>
    <row r="23" spans="2:10">
      <c r="B23" s="2" t="s">
        <v>34</v>
      </c>
      <c r="C23" s="2" t="s">
        <v>35</v>
      </c>
      <c r="D23" s="2"/>
      <c r="E23" s="2"/>
      <c r="F23" s="2"/>
      <c r="G23" s="2"/>
      <c r="H23" s="2"/>
      <c r="I23" s="2"/>
      <c r="J23" s="2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30" spans="2:10">
      <c r="B30" s="2" t="s">
        <v>36</v>
      </c>
      <c r="C30" s="2" t="s">
        <v>37</v>
      </c>
      <c r="D30" s="2" t="s">
        <v>38</v>
      </c>
      <c r="E30" s="2" t="s">
        <v>39</v>
      </c>
      <c r="F30" s="2"/>
      <c r="G30" s="2"/>
      <c r="H30" s="2"/>
      <c r="I30" s="2"/>
      <c r="J30" s="2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2:C10"/>
  <sheetViews>
    <sheetView workbookViewId="0">
      <selection activeCell="C2" sqref="C2:C10"/>
    </sheetView>
  </sheetViews>
  <sheetFormatPr defaultColWidth="8.85546875" defaultRowHeight="15"/>
  <cols>
    <col min="2" max="2" width="24.42578125" bestFit="1" customWidth="1"/>
    <col min="3" max="3" width="10.85546875" bestFit="1" customWidth="1"/>
  </cols>
  <sheetData>
    <row r="2" spans="2:3">
      <c r="B2" t="s">
        <v>40</v>
      </c>
      <c r="C2" s="73"/>
    </row>
    <row r="3" spans="2:3">
      <c r="B3" t="s">
        <v>41</v>
      </c>
      <c r="C3" s="73"/>
    </row>
    <row r="4" spans="2:3">
      <c r="B4" t="s">
        <v>42</v>
      </c>
      <c r="C4" s="73"/>
    </row>
    <row r="5" spans="2:3">
      <c r="B5" s="96" t="s">
        <v>43</v>
      </c>
      <c r="C5" s="97"/>
    </row>
    <row r="6" spans="2:3">
      <c r="B6" s="90" t="s">
        <v>44</v>
      </c>
      <c r="C6" s="91"/>
    </row>
    <row r="7" spans="2:3">
      <c r="B7" t="s">
        <v>45</v>
      </c>
    </row>
    <row r="8" spans="2:3">
      <c r="B8" s="90" t="s">
        <v>46</v>
      </c>
      <c r="C8" s="91"/>
    </row>
    <row r="9" spans="2:3">
      <c r="B9" s="90" t="s">
        <v>47</v>
      </c>
      <c r="C9" s="89"/>
    </row>
    <row r="10" spans="2:3">
      <c r="B10" s="90" t="s">
        <v>48</v>
      </c>
      <c r="C10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P34"/>
  <sheetViews>
    <sheetView zoomScale="136" workbookViewId="0">
      <selection activeCell="C7" sqref="C7"/>
    </sheetView>
  </sheetViews>
  <sheetFormatPr defaultColWidth="8.85546875" defaultRowHeight="15"/>
  <cols>
    <col min="1" max="1" width="3.42578125" customWidth="1"/>
    <col min="2" max="2" width="27.42578125" customWidth="1"/>
    <col min="3" max="3" width="11.42578125" customWidth="1"/>
    <col min="4" max="4" width="6.140625" customWidth="1"/>
    <col min="5" max="5" width="23.140625" customWidth="1"/>
    <col min="6" max="6" width="15" customWidth="1"/>
    <col min="7" max="7" width="5.85546875" customWidth="1"/>
    <col min="8" max="8" width="24.140625" customWidth="1"/>
    <col min="9" max="9" width="11" customWidth="1"/>
    <col min="10" max="10" width="3.85546875" customWidth="1"/>
    <col min="11" max="11" width="11.42578125" customWidth="1"/>
    <col min="12" max="12" width="10.42578125" bestFit="1" customWidth="1"/>
    <col min="14" max="14" width="10.42578125" bestFit="1" customWidth="1"/>
    <col min="15" max="15" width="17.140625" customWidth="1"/>
    <col min="16" max="16" width="10.42578125" bestFit="1" customWidth="1"/>
  </cols>
  <sheetData>
    <row r="1" spans="2:16" ht="15.95" thickBot="1"/>
    <row r="2" spans="2:16" ht="15.95" thickBot="1">
      <c r="B2" s="108" t="s">
        <v>49</v>
      </c>
      <c r="C2" s="109"/>
      <c r="E2" s="108" t="s">
        <v>49</v>
      </c>
      <c r="F2" s="109"/>
      <c r="H2" s="108" t="s">
        <v>49</v>
      </c>
      <c r="I2" s="109"/>
    </row>
    <row r="3" spans="2:16" ht="15.95" thickBot="1">
      <c r="B3" s="67" t="s">
        <v>50</v>
      </c>
      <c r="C3" s="29">
        <v>1000</v>
      </c>
      <c r="E3" s="35" t="s">
        <v>50</v>
      </c>
      <c r="F3" s="28">
        <v>50</v>
      </c>
      <c r="H3" s="35" t="s">
        <v>50</v>
      </c>
      <c r="I3" s="28">
        <v>200</v>
      </c>
    </row>
    <row r="4" spans="2:16" ht="15.95" thickBot="1">
      <c r="B4" s="35" t="s">
        <v>51</v>
      </c>
      <c r="C4" s="58">
        <v>500</v>
      </c>
    </row>
    <row r="5" spans="2:16" ht="15.95" thickBot="1"/>
    <row r="6" spans="2:16" ht="15.95" thickBot="1">
      <c r="B6" s="106" t="s">
        <v>52</v>
      </c>
      <c r="C6" s="107"/>
      <c r="E6" s="106" t="s">
        <v>53</v>
      </c>
      <c r="F6" s="107"/>
      <c r="H6" s="106" t="s">
        <v>54</v>
      </c>
      <c r="I6" s="107"/>
    </row>
    <row r="7" spans="2:16" ht="15.95">
      <c r="B7" s="46" t="s">
        <v>55</v>
      </c>
      <c r="C7" s="50"/>
      <c r="E7" s="46" t="s">
        <v>55</v>
      </c>
      <c r="F7" s="50">
        <v>0</v>
      </c>
      <c r="H7" s="46" t="s">
        <v>55</v>
      </c>
      <c r="I7" s="50">
        <v>0</v>
      </c>
    </row>
    <row r="8" spans="2:16" ht="15.95">
      <c r="B8" s="47" t="s">
        <v>56</v>
      </c>
      <c r="C8" s="51"/>
      <c r="E8" s="47" t="s">
        <v>56</v>
      </c>
      <c r="F8" s="51">
        <v>0</v>
      </c>
      <c r="H8" s="47" t="s">
        <v>56</v>
      </c>
      <c r="I8" s="51">
        <v>0</v>
      </c>
    </row>
    <row r="9" spans="2:16" ht="15.95">
      <c r="B9" s="47" t="s">
        <v>57</v>
      </c>
      <c r="C9" s="52">
        <f>'ConBadge BOM'!K12</f>
        <v>1000</v>
      </c>
      <c r="E9" s="47" t="s">
        <v>57</v>
      </c>
      <c r="F9" s="52" t="e">
        <f>#REF!</f>
        <v>#REF!</v>
      </c>
      <c r="H9" s="47" t="s">
        <v>57</v>
      </c>
      <c r="I9" s="52">
        <f>'SAO BOM'!J7</f>
        <v>0</v>
      </c>
    </row>
    <row r="10" spans="2:16" ht="15.95">
      <c r="B10" s="47" t="s">
        <v>58</v>
      </c>
      <c r="C10" s="63"/>
      <c r="E10" s="47" t="s">
        <v>58</v>
      </c>
      <c r="F10" s="63">
        <v>80</v>
      </c>
      <c r="H10" s="47" t="s">
        <v>58</v>
      </c>
      <c r="I10" s="63">
        <v>26</v>
      </c>
    </row>
    <row r="11" spans="2:16" ht="15.95">
      <c r="B11" s="47" t="s">
        <v>59</v>
      </c>
      <c r="C11" s="53"/>
      <c r="E11" s="47" t="s">
        <v>59</v>
      </c>
      <c r="F11" s="53"/>
      <c r="H11" s="47" t="s">
        <v>59</v>
      </c>
      <c r="I11" s="53"/>
    </row>
    <row r="12" spans="2:16" ht="15.95">
      <c r="B12" s="47" t="s">
        <v>60</v>
      </c>
      <c r="C12" s="53"/>
      <c r="E12" s="47" t="s">
        <v>61</v>
      </c>
      <c r="F12" s="53"/>
      <c r="H12" s="47" t="s">
        <v>60</v>
      </c>
      <c r="I12" s="53"/>
    </row>
    <row r="13" spans="2:16" ht="15.95">
      <c r="B13" s="47" t="s">
        <v>62</v>
      </c>
      <c r="C13" s="53"/>
      <c r="E13" s="47" t="s">
        <v>62</v>
      </c>
      <c r="F13" s="53"/>
      <c r="H13" s="47" t="s">
        <v>62</v>
      </c>
      <c r="I13" s="53">
        <f>I3*1</f>
        <v>200</v>
      </c>
    </row>
    <row r="14" spans="2:16" ht="17.100000000000001" thickBot="1">
      <c r="B14" s="48" t="s">
        <v>63</v>
      </c>
      <c r="C14" s="54">
        <f>'ConBadge BOM'!K19</f>
        <v>0</v>
      </c>
      <c r="E14" s="48" t="s">
        <v>63</v>
      </c>
      <c r="F14" s="54" t="e">
        <f>#REF!</f>
        <v>#REF!</v>
      </c>
      <c r="H14" s="48" t="s">
        <v>63</v>
      </c>
      <c r="I14" s="54">
        <f>'SAO BOM'!J14</f>
        <v>0</v>
      </c>
      <c r="O14" s="86"/>
      <c r="P14" s="1"/>
    </row>
    <row r="15" spans="2:16" ht="17.100000000000001" thickBot="1">
      <c r="B15" s="49" t="s">
        <v>64</v>
      </c>
      <c r="C15" s="55">
        <f>SUM(C7:C14)</f>
        <v>1000</v>
      </c>
      <c r="E15" s="49" t="s">
        <v>64</v>
      </c>
      <c r="F15" s="55" t="e">
        <f>SUM(F7:F14)</f>
        <v>#REF!</v>
      </c>
      <c r="H15" s="49" t="s">
        <v>64</v>
      </c>
      <c r="I15" s="55">
        <f>SUM(I7:I14)</f>
        <v>226</v>
      </c>
      <c r="K15" s="37" t="s">
        <v>65</v>
      </c>
      <c r="L15" s="36" t="e">
        <f>C15+F15</f>
        <v>#REF!</v>
      </c>
      <c r="N15" s="3"/>
      <c r="O15" s="87"/>
      <c r="P15" s="1"/>
    </row>
    <row r="16" spans="2:16" ht="15.95" thickBot="1">
      <c r="O16" s="86"/>
      <c r="P16" s="88"/>
    </row>
    <row r="17" spans="2:16" ht="15.95" thickBot="1">
      <c r="B17" s="35" t="s">
        <v>66</v>
      </c>
      <c r="C17" s="38">
        <f>C15 / (C3+C4)</f>
        <v>0.66666666666666663</v>
      </c>
      <c r="E17" s="35" t="s">
        <v>66</v>
      </c>
      <c r="F17" s="38" t="e">
        <f>F15/F3</f>
        <v>#REF!</v>
      </c>
      <c r="H17" s="35" t="s">
        <v>66</v>
      </c>
      <c r="I17" s="38">
        <f>I15/I3</f>
        <v>1.1299999999999999</v>
      </c>
      <c r="L17" s="3"/>
      <c r="O17" s="86"/>
      <c r="P17" s="3"/>
    </row>
    <row r="18" spans="2:16">
      <c r="L18" s="3"/>
      <c r="P18" s="3"/>
    </row>
    <row r="19" spans="2:16" ht="15.95" thickBot="1"/>
    <row r="20" spans="2:16" ht="15.95" thickBot="1">
      <c r="B20" s="108" t="s">
        <v>67</v>
      </c>
      <c r="C20" s="109"/>
      <c r="H20" s="110" t="s">
        <v>68</v>
      </c>
      <c r="I20" s="111"/>
    </row>
    <row r="21" spans="2:16">
      <c r="B21" s="64" t="s">
        <v>69</v>
      </c>
      <c r="C21" s="62">
        <v>500</v>
      </c>
      <c r="H21" s="83" t="s">
        <v>70</v>
      </c>
      <c r="I21" s="80"/>
    </row>
    <row r="22" spans="2:16">
      <c r="B22" s="65" t="s">
        <v>71</v>
      </c>
      <c r="C22" s="59">
        <v>35</v>
      </c>
      <c r="H22" s="84" t="s">
        <v>65</v>
      </c>
      <c r="I22" s="81" t="e">
        <f>L15</f>
        <v>#REF!</v>
      </c>
    </row>
    <row r="23" spans="2:16">
      <c r="B23" s="65" t="s">
        <v>72</v>
      </c>
      <c r="C23" s="59">
        <v>15</v>
      </c>
      <c r="H23" s="84" t="s">
        <v>73</v>
      </c>
      <c r="I23" s="81" t="e">
        <f>I21-I22</f>
        <v>#REF!</v>
      </c>
    </row>
    <row r="24" spans="2:16" ht="15.95" thickBot="1">
      <c r="B24" s="65" t="s">
        <v>74</v>
      </c>
      <c r="C24" s="59">
        <v>30</v>
      </c>
      <c r="H24" s="85" t="s">
        <v>75</v>
      </c>
      <c r="I24" s="82" t="e">
        <f>I23/I22</f>
        <v>#REF!</v>
      </c>
    </row>
    <row r="25" spans="2:16">
      <c r="B25" s="93" t="s">
        <v>76</v>
      </c>
      <c r="C25" s="94">
        <v>15</v>
      </c>
      <c r="H25" s="95"/>
      <c r="I25" s="88"/>
    </row>
    <row r="26" spans="2:16" ht="15.95" thickBot="1">
      <c r="B26" s="66" t="s">
        <v>77</v>
      </c>
      <c r="C26" s="60">
        <v>40</v>
      </c>
    </row>
    <row r="27" spans="2:16" ht="15.95" thickBot="1">
      <c r="C27" s="61">
        <f>SUM(C21:C26)</f>
        <v>635</v>
      </c>
    </row>
    <row r="29" spans="2:16" ht="15.95" thickBot="1"/>
    <row r="30" spans="2:16" ht="15.95" thickBot="1">
      <c r="B30" s="30" t="s">
        <v>78</v>
      </c>
    </row>
    <row r="31" spans="2:16">
      <c r="B31" s="31" t="s">
        <v>79</v>
      </c>
    </row>
    <row r="32" spans="2:16">
      <c r="B32" s="32" t="s">
        <v>80</v>
      </c>
    </row>
    <row r="33" spans="2:2">
      <c r="B33" s="33" t="s">
        <v>81</v>
      </c>
    </row>
    <row r="34" spans="2:2" ht="15.95" thickBot="1">
      <c r="B34" s="34" t="s">
        <v>82</v>
      </c>
    </row>
  </sheetData>
  <mergeCells count="8">
    <mergeCell ref="B6:C6"/>
    <mergeCell ref="E6:F6"/>
    <mergeCell ref="H6:I6"/>
    <mergeCell ref="B20:C20"/>
    <mergeCell ref="B2:C2"/>
    <mergeCell ref="E2:F2"/>
    <mergeCell ref="H2:I2"/>
    <mergeCell ref="H20:I2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192-4E98-3F4F-9BC4-4D901E26C1E8}">
  <dimension ref="A1:N37"/>
  <sheetViews>
    <sheetView tabSelected="1" zoomScale="252" workbookViewId="0">
      <selection activeCell="K16" sqref="K16"/>
    </sheetView>
  </sheetViews>
  <sheetFormatPr defaultColWidth="8.85546875" defaultRowHeight="15"/>
  <cols>
    <col min="1" max="1" width="2.140625" customWidth="1"/>
    <col min="3" max="3" width="75.85546875" bestFit="1" customWidth="1"/>
    <col min="4" max="4" width="12.140625" bestFit="1" customWidth="1"/>
    <col min="5" max="5" width="11.140625" bestFit="1" customWidth="1"/>
    <col min="6" max="6" width="8" customWidth="1"/>
    <col min="7" max="7" width="11.42578125" bestFit="1" customWidth="1"/>
    <col min="8" max="8" width="8.85546875" style="1"/>
    <col min="11" max="11" width="14" customWidth="1"/>
    <col min="12" max="12" width="15.85546875" customWidth="1"/>
    <col min="13" max="13" width="131" bestFit="1" customWidth="1"/>
  </cols>
  <sheetData>
    <row r="1" spans="1:14" ht="15.95" thickBot="1"/>
    <row r="2" spans="1:14" ht="15.95" thickBot="1">
      <c r="B2" s="112" t="s">
        <v>83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4" ht="15.95" thickBot="1">
      <c r="B3" s="19" t="s">
        <v>84</v>
      </c>
      <c r="C3" s="20" t="s">
        <v>85</v>
      </c>
      <c r="D3" s="20" t="s">
        <v>86</v>
      </c>
      <c r="E3" s="20" t="s">
        <v>87</v>
      </c>
      <c r="F3" s="20" t="s">
        <v>88</v>
      </c>
      <c r="G3" s="20" t="s">
        <v>89</v>
      </c>
      <c r="H3" s="21" t="s">
        <v>90</v>
      </c>
      <c r="I3" s="20" t="s">
        <v>91</v>
      </c>
      <c r="J3" s="20" t="s">
        <v>92</v>
      </c>
      <c r="K3" s="20" t="s">
        <v>93</v>
      </c>
      <c r="L3" s="42">
        <f>'Cost Summary'!C3</f>
        <v>1000</v>
      </c>
      <c r="M3" s="22" t="s">
        <v>94</v>
      </c>
    </row>
    <row r="4" spans="1:14">
      <c r="B4" s="14"/>
      <c r="C4" s="15" t="s">
        <v>95</v>
      </c>
      <c r="D4" s="15" t="s">
        <v>96</v>
      </c>
      <c r="E4" s="15"/>
      <c r="F4" s="15"/>
      <c r="G4" s="15"/>
      <c r="H4" s="16"/>
      <c r="I4" s="15">
        <v>500</v>
      </c>
      <c r="J4" s="15"/>
      <c r="K4" s="17">
        <f>L4/I4</f>
        <v>4.1360000000000001</v>
      </c>
      <c r="L4" s="17">
        <v>2068</v>
      </c>
      <c r="M4" s="18"/>
    </row>
    <row r="5" spans="1:14">
      <c r="B5" s="14"/>
      <c r="C5" s="15" t="s">
        <v>97</v>
      </c>
      <c r="D5" s="15" t="s">
        <v>96</v>
      </c>
      <c r="E5" s="15"/>
      <c r="F5" s="15"/>
      <c r="G5" s="15"/>
      <c r="H5" s="16"/>
      <c r="I5" s="15">
        <v>500</v>
      </c>
      <c r="J5" s="15"/>
      <c r="K5" s="17">
        <f>L5/I5</f>
        <v>2.766</v>
      </c>
      <c r="L5" s="17">
        <v>1383</v>
      </c>
      <c r="M5" s="18"/>
    </row>
    <row r="6" spans="1:14">
      <c r="B6" s="12"/>
      <c r="C6" s="2" t="s">
        <v>98</v>
      </c>
      <c r="D6" s="15" t="s">
        <v>96</v>
      </c>
      <c r="E6" s="2"/>
      <c r="F6" s="2"/>
      <c r="G6" s="2"/>
      <c r="H6" s="4"/>
      <c r="I6" s="2">
        <v>400</v>
      </c>
      <c r="J6" s="2"/>
      <c r="K6" s="5">
        <f>L6/I6</f>
        <v>0.53</v>
      </c>
      <c r="L6" s="5">
        <v>212</v>
      </c>
      <c r="M6" s="78"/>
    </row>
    <row r="7" spans="1:14">
      <c r="B7" s="12"/>
      <c r="C7" s="2" t="s">
        <v>99</v>
      </c>
      <c r="D7" s="15" t="s">
        <v>96</v>
      </c>
      <c r="E7" s="2"/>
      <c r="F7" s="2"/>
      <c r="G7" s="2"/>
      <c r="H7" s="4"/>
      <c r="I7" s="2">
        <v>50</v>
      </c>
      <c r="J7" s="2"/>
      <c r="K7" s="5">
        <f t="shared" ref="K7:K9" si="0">L7/I7</f>
        <v>1.76</v>
      </c>
      <c r="L7" s="5">
        <v>88</v>
      </c>
      <c r="M7" s="78"/>
    </row>
    <row r="8" spans="1:14">
      <c r="B8" s="12"/>
      <c r="C8" s="2" t="s">
        <v>100</v>
      </c>
      <c r="D8" s="15" t="s">
        <v>96</v>
      </c>
      <c r="E8" s="2"/>
      <c r="F8" s="2"/>
      <c r="G8" s="2"/>
      <c r="H8" s="4"/>
      <c r="I8" s="2">
        <v>50</v>
      </c>
      <c r="J8" s="2"/>
      <c r="K8" s="5">
        <f t="shared" si="0"/>
        <v>1.22</v>
      </c>
      <c r="L8" s="5">
        <v>61</v>
      </c>
      <c r="M8" s="78"/>
    </row>
    <row r="9" spans="1:14">
      <c r="B9" s="12"/>
      <c r="C9" s="2" t="s">
        <v>101</v>
      </c>
      <c r="D9" s="15" t="s">
        <v>96</v>
      </c>
      <c r="E9" s="2"/>
      <c r="F9" s="2"/>
      <c r="G9" s="2"/>
      <c r="H9" s="4"/>
      <c r="I9" s="2">
        <v>50</v>
      </c>
      <c r="J9" s="2"/>
      <c r="K9" s="5">
        <f t="shared" si="0"/>
        <v>1.22</v>
      </c>
      <c r="L9" s="5">
        <v>61</v>
      </c>
      <c r="M9" s="78"/>
    </row>
    <row r="10" spans="1:14">
      <c r="B10" s="12"/>
      <c r="C10" s="2"/>
      <c r="D10" s="15" t="s">
        <v>96</v>
      </c>
      <c r="E10" s="2"/>
      <c r="F10" s="2"/>
      <c r="G10" s="2"/>
      <c r="H10" s="4"/>
      <c r="I10" s="2"/>
      <c r="J10" s="2"/>
      <c r="K10" s="5"/>
      <c r="L10" s="5"/>
      <c r="M10" s="6"/>
    </row>
    <row r="11" spans="1:14">
      <c r="B11" s="12"/>
      <c r="C11" s="2" t="s">
        <v>102</v>
      </c>
      <c r="D11" s="15" t="s">
        <v>96</v>
      </c>
      <c r="E11" s="2"/>
      <c r="F11" s="2"/>
      <c r="G11" s="2"/>
      <c r="H11" s="4"/>
      <c r="I11" s="2">
        <v>10</v>
      </c>
      <c r="J11" s="2"/>
      <c r="K11" s="5"/>
      <c r="L11" s="5">
        <v>62</v>
      </c>
      <c r="M11" s="78"/>
    </row>
    <row r="12" spans="1:14">
      <c r="B12" s="12"/>
      <c r="C12" s="2" t="s">
        <v>103</v>
      </c>
      <c r="D12" s="15" t="s">
        <v>96</v>
      </c>
      <c r="E12" s="2"/>
      <c r="F12" s="2"/>
      <c r="G12" s="2"/>
      <c r="H12" s="4"/>
      <c r="I12" s="2">
        <v>30</v>
      </c>
      <c r="J12" s="2"/>
      <c r="K12" s="5"/>
      <c r="L12" s="5">
        <v>75</v>
      </c>
      <c r="M12" s="6"/>
    </row>
    <row r="13" spans="1:14">
      <c r="B13" s="12"/>
      <c r="C13" s="2" t="s">
        <v>104</v>
      </c>
      <c r="D13" s="15" t="s">
        <v>96</v>
      </c>
      <c r="E13" s="2"/>
      <c r="F13" s="2"/>
      <c r="G13" s="2"/>
      <c r="H13" s="4"/>
      <c r="I13" s="2">
        <v>50</v>
      </c>
      <c r="J13" s="2"/>
      <c r="K13" s="5"/>
      <c r="L13" s="5">
        <v>61</v>
      </c>
      <c r="M13" s="6"/>
    </row>
    <row r="14" spans="1:14" ht="15.95" thickBot="1">
      <c r="A14" s="12"/>
      <c r="B14" s="92"/>
      <c r="C14" s="2" t="s">
        <v>105</v>
      </c>
      <c r="D14" s="15" t="s">
        <v>96</v>
      </c>
      <c r="E14" s="2"/>
      <c r="F14" s="2"/>
      <c r="G14" s="2"/>
      <c r="H14" s="4"/>
      <c r="I14" s="2">
        <v>50</v>
      </c>
      <c r="J14" s="2"/>
      <c r="K14" s="5"/>
      <c r="L14" s="5">
        <v>61</v>
      </c>
      <c r="M14" s="78"/>
      <c r="N14" s="27"/>
    </row>
    <row r="15" spans="1:14" ht="15.95" thickBot="1">
      <c r="B15" s="13"/>
      <c r="C15" s="7" t="s">
        <v>71</v>
      </c>
      <c r="D15" s="7" t="s">
        <v>96</v>
      </c>
      <c r="E15" s="7"/>
      <c r="F15" s="7"/>
      <c r="G15" s="7"/>
      <c r="H15" s="8"/>
      <c r="I15" s="9"/>
      <c r="J15" s="9"/>
      <c r="K15" s="10"/>
      <c r="L15" s="10"/>
      <c r="M15" s="11"/>
    </row>
    <row r="16" spans="1:14" ht="15.95" thickBot="1">
      <c r="I16">
        <f>SUM(I4:I15)</f>
        <v>1690</v>
      </c>
      <c r="K16" s="39">
        <f>SUM(K4:K15)</f>
        <v>11.632000000000001</v>
      </c>
      <c r="L16" s="40">
        <f>SUM(L4:L15)</f>
        <v>4132</v>
      </c>
    </row>
    <row r="17" spans="1:14" ht="15.95" thickBot="1">
      <c r="K17" s="3"/>
      <c r="L17" s="3"/>
    </row>
    <row r="18" spans="1:14" ht="15.95" thickBot="1">
      <c r="B18" s="112" t="s">
        <v>106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4"/>
    </row>
    <row r="19" spans="1:14">
      <c r="B19" s="23" t="s">
        <v>84</v>
      </c>
      <c r="C19" s="24" t="s">
        <v>85</v>
      </c>
      <c r="D19" s="24" t="s">
        <v>86</v>
      </c>
      <c r="E19" s="24" t="s">
        <v>87</v>
      </c>
      <c r="F19" s="24" t="s">
        <v>88</v>
      </c>
      <c r="G19" s="24"/>
      <c r="H19" s="25" t="s">
        <v>90</v>
      </c>
      <c r="I19" s="24" t="s">
        <v>107</v>
      </c>
      <c r="J19" s="24"/>
      <c r="K19" s="24" t="s">
        <v>93</v>
      </c>
      <c r="L19" s="43">
        <f>L3</f>
        <v>1000</v>
      </c>
      <c r="M19" s="26"/>
    </row>
    <row r="20" spans="1:14">
      <c r="B20" s="12"/>
      <c r="C20" s="2" t="s">
        <v>108</v>
      </c>
      <c r="D20" s="2" t="s">
        <v>109</v>
      </c>
      <c r="E20" s="2"/>
      <c r="F20" s="2"/>
      <c r="G20" s="2"/>
      <c r="H20" s="4">
        <f>L20/I20</f>
        <v>0.12528</v>
      </c>
      <c r="I20" s="2">
        <v>5000</v>
      </c>
      <c r="J20" s="2">
        <v>5</v>
      </c>
      <c r="K20" s="5">
        <f>H20*J20</f>
        <v>0.62640000000000007</v>
      </c>
      <c r="L20" s="5">
        <v>626.4</v>
      </c>
      <c r="M20" s="101">
        <f>L20/I20</f>
        <v>0.12528</v>
      </c>
    </row>
    <row r="21" spans="1:14">
      <c r="B21" s="92"/>
      <c r="C21" s="2" t="s">
        <v>110</v>
      </c>
      <c r="D21" s="2" t="s">
        <v>109</v>
      </c>
      <c r="E21" s="2"/>
      <c r="F21" s="2"/>
      <c r="G21" s="2"/>
      <c r="H21" s="4">
        <f>L21/I21</f>
        <v>0.118995</v>
      </c>
      <c r="I21" s="2">
        <v>2000</v>
      </c>
      <c r="J21" s="2">
        <v>1</v>
      </c>
      <c r="K21" s="5">
        <f t="shared" ref="K21:K27" si="1">H21*J21</f>
        <v>0.118995</v>
      </c>
      <c r="L21" s="5">
        <v>237.99</v>
      </c>
      <c r="M21" s="101">
        <f t="shared" ref="M21:M27" si="2">L21/I21</f>
        <v>0.118995</v>
      </c>
    </row>
    <row r="22" spans="1:14">
      <c r="B22" s="92"/>
      <c r="C22" s="2" t="s">
        <v>111</v>
      </c>
      <c r="D22" s="2" t="s">
        <v>112</v>
      </c>
      <c r="E22" s="2"/>
      <c r="F22" s="2"/>
      <c r="G22" s="2"/>
      <c r="H22" s="4">
        <v>0.17</v>
      </c>
      <c r="I22" s="2">
        <v>1000</v>
      </c>
      <c r="J22" s="2">
        <v>1</v>
      </c>
      <c r="K22" s="5">
        <f t="shared" si="1"/>
        <v>0.17</v>
      </c>
      <c r="L22" s="5">
        <f>I22*K22</f>
        <v>170</v>
      </c>
      <c r="M22" s="101">
        <f t="shared" si="2"/>
        <v>0.17</v>
      </c>
    </row>
    <row r="23" spans="1:14">
      <c r="B23" s="92"/>
      <c r="C23" s="2" t="s">
        <v>113</v>
      </c>
      <c r="D23" s="2" t="s">
        <v>112</v>
      </c>
      <c r="E23" s="2"/>
      <c r="F23" s="2"/>
      <c r="G23" s="2"/>
      <c r="H23" s="4">
        <v>0.19</v>
      </c>
      <c r="I23" s="2">
        <v>1000</v>
      </c>
      <c r="J23" s="2">
        <v>1</v>
      </c>
      <c r="K23" s="5">
        <f t="shared" si="1"/>
        <v>0.19</v>
      </c>
      <c r="L23" s="5">
        <f>I23*K23</f>
        <v>190</v>
      </c>
      <c r="M23" s="101">
        <f t="shared" si="2"/>
        <v>0.19</v>
      </c>
    </row>
    <row r="24" spans="1:14">
      <c r="B24" s="92"/>
      <c r="C24" s="2" t="s">
        <v>114</v>
      </c>
      <c r="D24" s="2" t="s">
        <v>112</v>
      </c>
      <c r="E24" s="2"/>
      <c r="F24" s="2"/>
      <c r="G24" s="2"/>
      <c r="H24" s="4">
        <v>0.16</v>
      </c>
      <c r="I24" s="2">
        <v>1000</v>
      </c>
      <c r="J24" s="2">
        <v>1</v>
      </c>
      <c r="K24" s="5">
        <f t="shared" si="1"/>
        <v>0.16</v>
      </c>
      <c r="L24" s="5">
        <f>I24*K24</f>
        <v>160</v>
      </c>
      <c r="M24" s="101">
        <f t="shared" si="2"/>
        <v>0.16</v>
      </c>
    </row>
    <row r="25" spans="1:14">
      <c r="B25" s="92"/>
      <c r="C25" s="2" t="s">
        <v>115</v>
      </c>
      <c r="D25" s="2" t="s">
        <v>116</v>
      </c>
      <c r="E25" s="2"/>
      <c r="F25" s="2"/>
      <c r="G25" s="2"/>
      <c r="H25" s="4">
        <f>L25/I25</f>
        <v>0.28402499999999997</v>
      </c>
      <c r="I25" s="2">
        <v>1200</v>
      </c>
      <c r="J25" s="2">
        <v>2</v>
      </c>
      <c r="K25" s="5">
        <f t="shared" si="1"/>
        <v>0.56804999999999994</v>
      </c>
      <c r="L25" s="5">
        <v>340.83</v>
      </c>
      <c r="M25" s="101">
        <f t="shared" si="2"/>
        <v>0.28402499999999997</v>
      </c>
    </row>
    <row r="26" spans="1:14" ht="15.95" thickBot="1">
      <c r="A26" s="12"/>
      <c r="B26" s="92"/>
      <c r="C26" s="2"/>
      <c r="D26" s="2"/>
      <c r="E26" s="2"/>
      <c r="F26" s="2"/>
      <c r="G26" s="2"/>
      <c r="H26" s="4"/>
      <c r="I26" s="2"/>
      <c r="J26" s="2"/>
      <c r="K26" s="5">
        <f t="shared" si="1"/>
        <v>0</v>
      </c>
      <c r="L26" s="5">
        <f>I26*K26</f>
        <v>0</v>
      </c>
      <c r="M26" s="101" t="e">
        <f t="shared" si="2"/>
        <v>#DIV/0!</v>
      </c>
      <c r="N26" s="27"/>
    </row>
    <row r="27" spans="1:14" ht="15.95" thickBot="1">
      <c r="B27" s="13"/>
      <c r="C27" s="9" t="s">
        <v>117</v>
      </c>
      <c r="D27" s="9" t="s">
        <v>112</v>
      </c>
      <c r="E27" s="9"/>
      <c r="F27" s="9"/>
      <c r="G27" s="9"/>
      <c r="H27" s="8">
        <v>0.14000000000000001</v>
      </c>
      <c r="I27" s="9">
        <v>1500</v>
      </c>
      <c r="J27" s="9"/>
      <c r="K27" s="5">
        <f t="shared" si="1"/>
        <v>0</v>
      </c>
      <c r="L27" s="5">
        <f>I27*H27</f>
        <v>210.00000000000003</v>
      </c>
      <c r="M27" s="101">
        <f t="shared" si="2"/>
        <v>0.14000000000000001</v>
      </c>
    </row>
    <row r="28" spans="1:14" ht="15.95" thickBot="1">
      <c r="K28" s="39">
        <f>SUM(K20:K27)</f>
        <v>1.833445</v>
      </c>
      <c r="L28" s="41">
        <f>SUM(L20:L27)</f>
        <v>1935.2199999999998</v>
      </c>
    </row>
    <row r="30" spans="1:14">
      <c r="B30" t="s">
        <v>118</v>
      </c>
    </row>
    <row r="31" spans="1:14">
      <c r="B31" s="98">
        <v>200</v>
      </c>
    </row>
    <row r="36" spans="12:13">
      <c r="L36" s="3">
        <f>L16+L28</f>
        <v>6067.2199999999993</v>
      </c>
      <c r="M36" s="99">
        <f>L36*1.3</f>
        <v>7887.3859999999995</v>
      </c>
    </row>
    <row r="37" spans="12:13">
      <c r="M37" s="100"/>
    </row>
  </sheetData>
  <mergeCells count="2">
    <mergeCell ref="B2:M2"/>
    <mergeCell ref="B18:M1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42" workbookViewId="0">
      <selection activeCell="C47" sqref="C47"/>
    </sheetView>
  </sheetViews>
  <sheetFormatPr defaultColWidth="8.85546875" defaultRowHeight="15"/>
  <cols>
    <col min="1" max="1" width="2.140625" customWidth="1"/>
    <col min="3" max="3" width="75.85546875" bestFit="1" customWidth="1"/>
    <col min="4" max="4" width="12.140625" bestFit="1" customWidth="1"/>
    <col min="5" max="5" width="11.140625" bestFit="1" customWidth="1"/>
    <col min="6" max="6" width="8" customWidth="1"/>
    <col min="7" max="7" width="11.42578125" bestFit="1" customWidth="1"/>
    <col min="8" max="8" width="8.85546875" style="1"/>
    <col min="10" max="10" width="14" customWidth="1"/>
    <col min="11" max="11" width="15.85546875" customWidth="1"/>
    <col min="12" max="12" width="131" bestFit="1" customWidth="1"/>
  </cols>
  <sheetData>
    <row r="1" spans="1:13" ht="15.95" thickBot="1"/>
    <row r="2" spans="1:13" ht="15.95" thickBot="1">
      <c r="B2" s="112" t="s">
        <v>83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3" ht="15.95" thickBot="1">
      <c r="B3" s="19" t="s">
        <v>84</v>
      </c>
      <c r="C3" s="20" t="s">
        <v>85</v>
      </c>
      <c r="D3" s="20" t="s">
        <v>86</v>
      </c>
      <c r="E3" s="20" t="s">
        <v>87</v>
      </c>
      <c r="F3" s="20" t="s">
        <v>88</v>
      </c>
      <c r="G3" s="20" t="s">
        <v>89</v>
      </c>
      <c r="H3" s="21" t="s">
        <v>90</v>
      </c>
      <c r="I3" s="20" t="s">
        <v>107</v>
      </c>
      <c r="J3" s="20" t="s">
        <v>93</v>
      </c>
      <c r="K3" s="42">
        <f>'Cost Summary'!C3</f>
        <v>1000</v>
      </c>
      <c r="L3" s="22" t="s">
        <v>94</v>
      </c>
    </row>
    <row r="4" spans="1:13">
      <c r="B4" s="14"/>
      <c r="C4" s="15" t="s">
        <v>119</v>
      </c>
      <c r="D4" s="15"/>
      <c r="E4" s="15"/>
      <c r="F4" s="15"/>
      <c r="G4" s="15"/>
      <c r="H4" s="16"/>
      <c r="I4" s="15"/>
      <c r="J4" s="17"/>
      <c r="K4" s="17"/>
      <c r="L4" s="18"/>
    </row>
    <row r="5" spans="1:13">
      <c r="B5" s="12"/>
      <c r="C5" s="2" t="s">
        <v>120</v>
      </c>
      <c r="D5" s="2"/>
      <c r="E5" s="2"/>
      <c r="F5" s="2"/>
      <c r="G5" s="2"/>
      <c r="H5" s="4"/>
      <c r="I5" s="2"/>
      <c r="J5" s="5"/>
      <c r="K5" s="5"/>
      <c r="L5" s="78"/>
    </row>
    <row r="6" spans="1:13">
      <c r="B6" s="12"/>
      <c r="C6" s="2" t="s">
        <v>121</v>
      </c>
      <c r="D6" s="2"/>
      <c r="E6" s="2"/>
      <c r="F6" s="2">
        <v>1206</v>
      </c>
      <c r="G6" s="2"/>
      <c r="H6" s="4"/>
      <c r="I6" s="2"/>
      <c r="J6" s="5"/>
      <c r="K6" s="5"/>
      <c r="L6" s="6"/>
    </row>
    <row r="7" spans="1:13">
      <c r="B7" s="12"/>
      <c r="C7" s="2" t="s">
        <v>122</v>
      </c>
      <c r="D7" s="2"/>
      <c r="E7" s="2"/>
      <c r="F7" s="2"/>
      <c r="G7" s="2"/>
      <c r="H7" s="4"/>
      <c r="I7" s="2"/>
      <c r="J7" s="5"/>
      <c r="K7" s="5"/>
      <c r="L7" s="78"/>
    </row>
    <row r="8" spans="1:13">
      <c r="B8" s="12"/>
      <c r="C8" s="2" t="s">
        <v>123</v>
      </c>
      <c r="D8" s="2"/>
      <c r="E8" s="2"/>
      <c r="F8" s="2"/>
      <c r="G8" s="2"/>
      <c r="H8" s="4"/>
      <c r="I8" s="2"/>
      <c r="J8" s="5"/>
      <c r="K8" s="5"/>
      <c r="L8" s="6"/>
    </row>
    <row r="9" spans="1:13">
      <c r="B9" s="12"/>
      <c r="C9" s="2" t="s">
        <v>124</v>
      </c>
      <c r="D9" s="2"/>
      <c r="E9" s="2"/>
      <c r="F9" s="2">
        <v>805</v>
      </c>
      <c r="G9" s="2"/>
      <c r="H9" s="4"/>
      <c r="I9" s="2"/>
      <c r="J9" s="5"/>
      <c r="K9" s="5"/>
      <c r="L9" s="6"/>
    </row>
    <row r="10" spans="1:13" ht="15.95" thickBot="1">
      <c r="A10" s="12"/>
      <c r="B10" s="92"/>
      <c r="C10" s="2" t="s">
        <v>125</v>
      </c>
      <c r="D10" s="2"/>
      <c r="E10" s="2"/>
      <c r="F10" s="2"/>
      <c r="G10" s="2"/>
      <c r="H10" s="4"/>
      <c r="I10" s="2"/>
      <c r="J10" s="5"/>
      <c r="K10" s="5"/>
      <c r="L10" s="78"/>
      <c r="M10" s="27"/>
    </row>
    <row r="11" spans="1:13" ht="15.95" thickBot="1">
      <c r="B11" s="13"/>
      <c r="C11" s="7" t="s">
        <v>126</v>
      </c>
      <c r="D11" s="7"/>
      <c r="E11" s="7"/>
      <c r="F11" s="7">
        <v>805</v>
      </c>
      <c r="G11" s="7"/>
      <c r="H11" s="8"/>
      <c r="I11" s="9"/>
      <c r="J11" s="10"/>
      <c r="K11" s="10"/>
      <c r="L11" s="11"/>
    </row>
    <row r="12" spans="1:13" ht="15.95" thickBot="1">
      <c r="I12">
        <f>SUM(I4:I11)</f>
        <v>0</v>
      </c>
      <c r="J12" s="39">
        <f>SUM(J4:J11)</f>
        <v>0</v>
      </c>
      <c r="K12" s="40">
        <f>SUM(K3:K11)</f>
        <v>1000</v>
      </c>
    </row>
    <row r="13" spans="1:13" ht="15.95" thickBot="1">
      <c r="J13" s="3"/>
      <c r="K13" s="3"/>
    </row>
    <row r="14" spans="1:13" ht="15.95" thickBot="1">
      <c r="B14" s="112" t="s">
        <v>106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4"/>
    </row>
    <row r="15" spans="1:13">
      <c r="B15" s="23" t="s">
        <v>84</v>
      </c>
      <c r="C15" s="24" t="s">
        <v>85</v>
      </c>
      <c r="D15" s="24" t="s">
        <v>86</v>
      </c>
      <c r="E15" s="24" t="s">
        <v>87</v>
      </c>
      <c r="F15" s="24" t="s">
        <v>88</v>
      </c>
      <c r="G15" s="24"/>
      <c r="H15" s="25" t="s">
        <v>90</v>
      </c>
      <c r="I15" s="24" t="s">
        <v>107</v>
      </c>
      <c r="J15" s="24" t="s">
        <v>93</v>
      </c>
      <c r="K15" s="43">
        <f>K3</f>
        <v>1000</v>
      </c>
      <c r="L15" s="26"/>
    </row>
    <row r="16" spans="1:13">
      <c r="B16" s="12"/>
      <c r="C16" s="2" t="s">
        <v>127</v>
      </c>
      <c r="D16" s="2" t="s">
        <v>128</v>
      </c>
      <c r="E16" s="2"/>
      <c r="F16" s="2"/>
      <c r="G16" s="2"/>
      <c r="H16" s="4"/>
      <c r="I16" s="2"/>
      <c r="J16" s="5"/>
      <c r="K16" s="5"/>
      <c r="L16" s="6"/>
    </row>
    <row r="17" spans="1:13" ht="15.95" thickBot="1">
      <c r="A17" s="12"/>
      <c r="B17" s="92"/>
      <c r="C17" s="2" t="s">
        <v>125</v>
      </c>
      <c r="D17" s="2"/>
      <c r="E17" s="2"/>
      <c r="F17" s="2"/>
      <c r="G17" s="2"/>
      <c r="H17" s="4"/>
      <c r="I17" s="2"/>
      <c r="J17" s="5"/>
      <c r="K17" s="5"/>
      <c r="L17" s="78"/>
      <c r="M17" s="27"/>
    </row>
    <row r="18" spans="1:13" ht="15.95" thickBot="1">
      <c r="B18" s="13"/>
      <c r="C18" s="9" t="s">
        <v>117</v>
      </c>
      <c r="D18" s="9"/>
      <c r="E18" s="9"/>
      <c r="F18" s="9"/>
      <c r="G18" s="9"/>
      <c r="H18" s="8"/>
      <c r="I18" s="9"/>
      <c r="J18" s="10"/>
      <c r="K18" s="10"/>
    </row>
    <row r="19" spans="1:13" ht="15.95" thickBot="1">
      <c r="J19" s="39">
        <f>SUM(J16:J18)</f>
        <v>0</v>
      </c>
      <c r="K19" s="41">
        <f>SUM(K16:K18)</f>
        <v>0</v>
      </c>
    </row>
  </sheetData>
  <mergeCells count="2">
    <mergeCell ref="B14:L14"/>
    <mergeCell ref="B2:L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workbookViewId="0">
      <selection activeCell="C11" sqref="C11:K13"/>
    </sheetView>
  </sheetViews>
  <sheetFormatPr defaultColWidth="8.85546875" defaultRowHeight="15"/>
  <cols>
    <col min="2" max="2" width="9.42578125" bestFit="1" customWidth="1"/>
    <col min="3" max="3" width="71" bestFit="1" customWidth="1"/>
    <col min="11" max="11" width="123.85546875" bestFit="1" customWidth="1"/>
  </cols>
  <sheetData>
    <row r="1" spans="2:11" ht="15.95" thickBot="1"/>
    <row r="2" spans="2:11" ht="15.95" thickBot="1">
      <c r="B2" s="112" t="s">
        <v>83</v>
      </c>
      <c r="C2" s="113"/>
      <c r="D2" s="113"/>
      <c r="E2" s="113"/>
      <c r="F2" s="113"/>
      <c r="G2" s="113"/>
      <c r="H2" s="113"/>
      <c r="I2" s="113"/>
      <c r="J2" s="113"/>
      <c r="K2" s="114"/>
    </row>
    <row r="3" spans="2:11" ht="15.95" thickBot="1">
      <c r="B3" s="19" t="s">
        <v>84</v>
      </c>
      <c r="C3" s="20" t="s">
        <v>85</v>
      </c>
      <c r="D3" s="20" t="s">
        <v>86</v>
      </c>
      <c r="E3" s="20" t="s">
        <v>87</v>
      </c>
      <c r="F3" s="20" t="s">
        <v>88</v>
      </c>
      <c r="G3" s="21" t="s">
        <v>90</v>
      </c>
      <c r="H3" s="20" t="s">
        <v>107</v>
      </c>
      <c r="I3" s="20" t="s">
        <v>93</v>
      </c>
      <c r="J3" s="42">
        <f>'Cost Summary'!I3</f>
        <v>200</v>
      </c>
      <c r="K3" s="22"/>
    </row>
    <row r="4" spans="2:11">
      <c r="B4" s="12"/>
      <c r="C4" s="15"/>
      <c r="D4" s="2"/>
      <c r="E4" s="15"/>
      <c r="F4" s="2"/>
      <c r="G4" s="4"/>
      <c r="H4" s="2"/>
      <c r="I4" s="5"/>
      <c r="J4" s="5"/>
      <c r="K4" s="79"/>
    </row>
    <row r="5" spans="2:11">
      <c r="B5" s="12"/>
      <c r="C5" s="2"/>
      <c r="D5" s="2"/>
      <c r="E5" s="2"/>
      <c r="F5" s="2"/>
      <c r="G5" s="4"/>
      <c r="H5" s="2"/>
      <c r="I5" s="5"/>
      <c r="J5" s="5"/>
      <c r="K5" s="6"/>
    </row>
    <row r="6" spans="2:11" ht="15.95" thickBot="1">
      <c r="B6" s="13"/>
      <c r="C6" s="9"/>
      <c r="D6" s="9"/>
      <c r="E6" s="9"/>
      <c r="F6" s="9"/>
      <c r="G6" s="8"/>
      <c r="H6" s="9"/>
      <c r="I6" s="10"/>
      <c r="J6" s="10"/>
      <c r="K6" s="27"/>
    </row>
    <row r="7" spans="2:11" ht="15.95" thickBot="1">
      <c r="I7" s="44">
        <f>SUM(I4:I6)</f>
        <v>0</v>
      </c>
      <c r="J7" s="45">
        <f>SUM(J4:J6)</f>
        <v>0</v>
      </c>
    </row>
    <row r="8" spans="2:11" ht="15.95" thickBot="1"/>
    <row r="9" spans="2:11" ht="15.95" thickBot="1">
      <c r="B9" s="112" t="s">
        <v>106</v>
      </c>
      <c r="C9" s="113"/>
      <c r="D9" s="113"/>
      <c r="E9" s="113"/>
      <c r="F9" s="113"/>
      <c r="G9" s="113"/>
      <c r="H9" s="113"/>
      <c r="I9" s="113"/>
      <c r="J9" s="113"/>
      <c r="K9" s="114"/>
    </row>
    <row r="10" spans="2:11">
      <c r="B10" s="23" t="s">
        <v>84</v>
      </c>
      <c r="C10" s="24" t="s">
        <v>85</v>
      </c>
      <c r="D10" s="24" t="s">
        <v>86</v>
      </c>
      <c r="E10" s="24" t="s">
        <v>87</v>
      </c>
      <c r="F10" s="24" t="s">
        <v>88</v>
      </c>
      <c r="G10" s="25" t="s">
        <v>90</v>
      </c>
      <c r="H10" s="24" t="s">
        <v>107</v>
      </c>
      <c r="I10" s="24" t="s">
        <v>93</v>
      </c>
      <c r="J10" s="43">
        <f>J3</f>
        <v>200</v>
      </c>
      <c r="K10" s="26"/>
    </row>
    <row r="11" spans="2:11" ht="15.95" thickBot="1">
      <c r="B11" s="12"/>
      <c r="C11" s="56"/>
      <c r="D11" s="9"/>
      <c r="E11" s="9"/>
      <c r="F11" s="57"/>
      <c r="G11" s="4"/>
      <c r="H11" s="2"/>
      <c r="I11" s="5"/>
      <c r="J11" s="5"/>
      <c r="K11" s="6"/>
    </row>
    <row r="12" spans="2:11" ht="15.95" thickBot="1">
      <c r="B12" s="74"/>
      <c r="C12" s="56"/>
      <c r="D12" s="9"/>
      <c r="E12" s="9"/>
      <c r="F12" s="57"/>
      <c r="G12" s="75"/>
      <c r="H12" s="76"/>
      <c r="I12" s="5"/>
      <c r="J12" s="5"/>
      <c r="K12" s="77"/>
    </row>
    <row r="13" spans="2:11" ht="15.95" thickBot="1">
      <c r="B13" s="13"/>
      <c r="C13" s="9"/>
      <c r="D13" s="9"/>
      <c r="E13" s="9"/>
      <c r="F13" s="9"/>
      <c r="G13" s="8"/>
      <c r="H13" s="9"/>
      <c r="I13" s="10"/>
      <c r="J13" s="10"/>
      <c r="K13" s="27"/>
    </row>
    <row r="14" spans="2:11" ht="15.95" thickBot="1">
      <c r="G14" s="1"/>
      <c r="I14" s="39">
        <f>SUM(I11:I13)</f>
        <v>0</v>
      </c>
      <c r="J14" s="41">
        <f>SUM(J11:J13)</f>
        <v>0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Bennett</cp:lastModifiedBy>
  <cp:revision/>
  <dcterms:created xsi:type="dcterms:W3CDTF">2015-06-05T18:17:20Z</dcterms:created>
  <dcterms:modified xsi:type="dcterms:W3CDTF">2022-09-08T14:21:06Z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72d870-dfc2-4bd3-87c9-48ea6962c1d9_Enabled">
    <vt:lpwstr>true</vt:lpwstr>
  </property>
  <property fmtid="{D5CDD505-2E9C-101B-9397-08002B2CF9AE}" pid="3" name="MSIP_Label_ee72d870-dfc2-4bd3-87c9-48ea6962c1d9_SetDate">
    <vt:lpwstr>2021-01-17T02:20:01Z</vt:lpwstr>
  </property>
  <property fmtid="{D5CDD505-2E9C-101B-9397-08002B2CF9AE}" pid="4" name="MSIP_Label_ee72d870-dfc2-4bd3-87c9-48ea6962c1d9_Method">
    <vt:lpwstr>Standard</vt:lpwstr>
  </property>
  <property fmtid="{D5CDD505-2E9C-101B-9397-08002B2CF9AE}" pid="5" name="MSIP_Label_ee72d870-dfc2-4bd3-87c9-48ea6962c1d9_Name">
    <vt:lpwstr>Confidential</vt:lpwstr>
  </property>
  <property fmtid="{D5CDD505-2E9C-101B-9397-08002B2CF9AE}" pid="6" name="MSIP_Label_ee72d870-dfc2-4bd3-87c9-48ea6962c1d9_SiteId">
    <vt:lpwstr>940821c3-f252-48cc-acc4-e191bf280f32</vt:lpwstr>
  </property>
  <property fmtid="{D5CDD505-2E9C-101B-9397-08002B2CF9AE}" pid="7" name="MSIP_Label_ee72d870-dfc2-4bd3-87c9-48ea6962c1d9_ActionId">
    <vt:lpwstr>70b841ac-4c8a-4b5d-abe8-0000523b117c</vt:lpwstr>
  </property>
</Properties>
</file>