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18" documentId="13_ncr:1_{EAA2DF16-169E-4ED2-A65E-34806AA77400}" xr6:coauthVersionLast="47" xr6:coauthVersionMax="47" xr10:uidLastSave="{DD39E83C-A050-474F-BF6E-66F9B4E766AC}"/>
  <bookViews>
    <workbookView xWindow="-98" yWindow="-98" windowWidth="20715" windowHeight="13155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8" r:id="rId5"/>
    <sheet name="SAO BOM" sheetId="4" r:id="rId6"/>
    <sheet name="Instructions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3" i="2"/>
  <c r="J3" i="4"/>
  <c r="J10" i="4"/>
  <c r="J11" i="4"/>
  <c r="I11" i="4"/>
  <c r="C3" i="2"/>
  <c r="J3" i="1"/>
  <c r="J27" i="1" s="1"/>
  <c r="I30" i="1"/>
  <c r="I29" i="1"/>
  <c r="I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29" i="2"/>
  <c r="D32" i="2"/>
  <c r="C10" i="2"/>
  <c r="C11" i="2"/>
  <c r="F7" i="2"/>
  <c r="F16" i="2"/>
  <c r="F17" i="2"/>
  <c r="J29" i="2"/>
  <c r="J27" i="2"/>
  <c r="J30" i="2"/>
  <c r="I10" i="2"/>
  <c r="I11" i="2"/>
  <c r="J14" i="4"/>
  <c r="I16" i="2"/>
  <c r="I17" i="2"/>
  <c r="J26" i="8"/>
  <c r="I27" i="8"/>
  <c r="I28" i="8"/>
  <c r="I26" i="8"/>
  <c r="C28" i="2"/>
  <c r="C29" i="2" s="1"/>
  <c r="C4" i="2" s="1"/>
  <c r="C27" i="2"/>
  <c r="C25" i="2"/>
  <c r="C24" i="2"/>
  <c r="C23" i="2"/>
  <c r="C22" i="2"/>
  <c r="I31" i="1"/>
  <c r="I28" i="1"/>
  <c r="F3" i="2"/>
  <c r="I4" i="8"/>
  <c r="J3" i="8"/>
  <c r="J4" i="8"/>
  <c r="J29" i="8"/>
  <c r="I29" i="8"/>
  <c r="J25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J22" i="8"/>
  <c r="I22" i="8"/>
  <c r="H22" i="8"/>
  <c r="H24" i="1"/>
  <c r="I14" i="4"/>
  <c r="I7" i="4"/>
  <c r="J7" i="4"/>
  <c r="I19" i="2"/>
  <c r="I32" i="1"/>
  <c r="I24" i="1"/>
  <c r="J31" i="1" l="1"/>
  <c r="J28" i="1"/>
  <c r="J29" i="1"/>
  <c r="J30" i="1"/>
  <c r="J22" i="1"/>
  <c r="J20" i="1"/>
  <c r="J18" i="1"/>
  <c r="J16" i="1"/>
  <c r="J14" i="1"/>
  <c r="J12" i="1"/>
  <c r="J10" i="1"/>
  <c r="J8" i="1"/>
  <c r="J6" i="1"/>
  <c r="J23" i="1"/>
  <c r="J21" i="1"/>
  <c r="J19" i="1"/>
  <c r="J17" i="1"/>
  <c r="J15" i="1"/>
  <c r="J13" i="1"/>
  <c r="J11" i="1"/>
  <c r="J9" i="1"/>
  <c r="J7" i="1"/>
  <c r="J24" i="1" s="1"/>
  <c r="C7" i="2" s="1"/>
  <c r="J5" i="1"/>
  <c r="F19" i="2"/>
  <c r="J32" i="1" l="1"/>
  <c r="C16" i="2" s="1"/>
  <c r="C17" i="2" s="1"/>
  <c r="C19" i="2" l="1"/>
  <c r="L17" i="2"/>
  <c r="L4" i="2" s="1"/>
  <c r="L6" i="2" s="1"/>
</calcChain>
</file>

<file path=xl/sharedStrings.xml><?xml version="1.0" encoding="utf-8"?>
<sst xmlns="http://schemas.openxmlformats.org/spreadsheetml/2006/main" count="362" uniqueCount="174">
  <si>
    <t>Project Name</t>
  </si>
  <si>
    <t>Customer Name</t>
  </si>
  <si>
    <t>Budget</t>
  </si>
  <si>
    <t>Date Start</t>
  </si>
  <si>
    <t>Date Due</t>
  </si>
  <si>
    <t>Order Count</t>
  </si>
  <si>
    <t>Git Repositiory</t>
  </si>
  <si>
    <t>Board Size (mm)</t>
  </si>
  <si>
    <t>Variations</t>
  </si>
  <si>
    <t>SAO-Part</t>
  </si>
  <si>
    <t>Blue</t>
  </si>
  <si>
    <t>White</t>
  </si>
  <si>
    <t>Black</t>
  </si>
  <si>
    <t>Silk screen</t>
  </si>
  <si>
    <t>Board Shop</t>
  </si>
  <si>
    <t>PCBWays</t>
  </si>
  <si>
    <t>Trello Link</t>
  </si>
  <si>
    <t>Main MCU</t>
  </si>
  <si>
    <t>NA</t>
  </si>
  <si>
    <t>Price Sheet</t>
  </si>
  <si>
    <t>Yes</t>
  </si>
  <si>
    <t>Prototype Version</t>
  </si>
  <si>
    <t>Protytpe Oked by Customer</t>
  </si>
  <si>
    <t>BOM Complete (Y/N)</t>
  </si>
  <si>
    <t>Code info</t>
  </si>
  <si>
    <t>To-Do</t>
  </si>
  <si>
    <t>Artwork Info</t>
  </si>
  <si>
    <t>Customer Supplied</t>
  </si>
  <si>
    <t>Carl</t>
  </si>
  <si>
    <t>kevin</t>
  </si>
  <si>
    <t>Con</t>
  </si>
  <si>
    <t>Deliver</t>
  </si>
  <si>
    <t>Badges On Hand</t>
  </si>
  <si>
    <t>Order to PCBWay</t>
  </si>
  <si>
    <t>Final Prototype Tested</t>
  </si>
  <si>
    <t>Parts Ordered</t>
  </si>
  <si>
    <t>Final Prototype Ordered</t>
  </si>
  <si>
    <t>Design Prototype Ordered</t>
  </si>
  <si>
    <t>POC Tested</t>
  </si>
  <si>
    <t>Total</t>
  </si>
  <si>
    <t>Con Badge AP</t>
  </si>
  <si>
    <t>SAO</t>
  </si>
  <si>
    <t>SAO Special</t>
  </si>
  <si>
    <t>Component Cost</t>
  </si>
  <si>
    <t>Prototype Cost</t>
  </si>
  <si>
    <t>Misc Fees</t>
  </si>
  <si>
    <t>Shipping Costs</t>
  </si>
  <si>
    <t>Shipping Cost</t>
  </si>
  <si>
    <t>PCB Cost</t>
  </si>
  <si>
    <t>DNP Cost</t>
  </si>
  <si>
    <t>SubTotal</t>
  </si>
  <si>
    <t>Total Cost</t>
  </si>
  <si>
    <t>$ Per Badge</t>
  </si>
  <si>
    <t>Participant</t>
  </si>
  <si>
    <t>Budget Quote</t>
  </si>
  <si>
    <t>Volunteer</t>
  </si>
  <si>
    <t>Organizer</t>
  </si>
  <si>
    <t>Speaker</t>
  </si>
  <si>
    <t>Village</t>
  </si>
  <si>
    <t>Sponsor</t>
  </si>
  <si>
    <t>Color Key</t>
  </si>
  <si>
    <t>Yellow = Adjustable</t>
  </si>
  <si>
    <t>White = Calculated</t>
  </si>
  <si>
    <t>Orange/Black = AP (Cost)</t>
  </si>
  <si>
    <t>Bill of Materials</t>
  </si>
  <si>
    <t>Reference</t>
  </si>
  <si>
    <t>Description</t>
  </si>
  <si>
    <t>Manufacturer</t>
  </si>
  <si>
    <t>Manuf Part#</t>
  </si>
  <si>
    <t>Package</t>
  </si>
  <si>
    <t>Each</t>
  </si>
  <si>
    <t>Per Badge</t>
  </si>
  <si>
    <t>URL</t>
  </si>
  <si>
    <t>DO NOT POPYULATE BOM</t>
  </si>
  <si>
    <t>QTY</t>
  </si>
  <si>
    <t>SAO Headers (SAO)</t>
  </si>
  <si>
    <t>AntiStatic Bags</t>
  </si>
  <si>
    <t>Amazon</t>
  </si>
  <si>
    <t xml:space="preserve"> Kids Badge QTY</t>
  </si>
  <si>
    <t>Design Fee</t>
  </si>
  <si>
    <t>Programming Fee</t>
  </si>
  <si>
    <t>Resister</t>
  </si>
  <si>
    <t>Capacitor</t>
  </si>
  <si>
    <t>LED</t>
  </si>
  <si>
    <t>MCU</t>
  </si>
  <si>
    <t>Push Button</t>
  </si>
  <si>
    <t>IC</t>
  </si>
  <si>
    <t>USB Connector</t>
  </si>
  <si>
    <t>Battery Holder</t>
  </si>
  <si>
    <t xml:space="preserve">Battery  </t>
  </si>
  <si>
    <t>Slide Switch</t>
  </si>
  <si>
    <t>R_1206_3216Metric</t>
  </si>
  <si>
    <t>C_0805_2012Metric</t>
  </si>
  <si>
    <t>LED_1206_3216Metric (yellow)</t>
  </si>
  <si>
    <t>ESP32-S2-WROOM</t>
  </si>
  <si>
    <t>XZMYK45WT-9</t>
  </si>
  <si>
    <t>Switch_Tactile_SMD_B3U-1000P</t>
  </si>
  <si>
    <t>SOT-223</t>
  </si>
  <si>
    <t>USB_Micro-B_Wuerth</t>
  </si>
  <si>
    <t>AA</t>
  </si>
  <si>
    <t>14500 Battery</t>
  </si>
  <si>
    <t>SW_SPDT_PCM12</t>
  </si>
  <si>
    <t>SOIC-8-1EP_W3.9mm</t>
  </si>
  <si>
    <t>MCP73831</t>
  </si>
  <si>
    <t>LED_1206_3216Metric (Green)</t>
  </si>
  <si>
    <t>1k</t>
  </si>
  <si>
    <t>1uF</t>
  </si>
  <si>
    <t>10k</t>
  </si>
  <si>
    <t>Charging</t>
  </si>
  <si>
    <t>ESP32-S2-WROVER</t>
  </si>
  <si>
    <t>Reset</t>
  </si>
  <si>
    <t>0.1uF</t>
  </si>
  <si>
    <t>TLV1117-33</t>
  </si>
  <si>
    <t>USB_B_Mini</t>
  </si>
  <si>
    <t>Battery</t>
  </si>
  <si>
    <t>SW_SPDT</t>
  </si>
  <si>
    <t>CH330N</t>
  </si>
  <si>
    <t>330</t>
  </si>
  <si>
    <t>Boot</t>
  </si>
  <si>
    <t>22uF</t>
  </si>
  <si>
    <t>2k</t>
  </si>
  <si>
    <t>Pwr</t>
  </si>
  <si>
    <t>DO NOT POPULATE BOM</t>
  </si>
  <si>
    <t>Gimili</t>
  </si>
  <si>
    <t>Bsides KC 2022</t>
  </si>
  <si>
    <t>ESP32-S2</t>
  </si>
  <si>
    <t>Badge - Participant</t>
  </si>
  <si>
    <t>Dial</t>
  </si>
  <si>
    <t>Rotary Dial</t>
  </si>
  <si>
    <t>AliExpress</t>
  </si>
  <si>
    <t>Badge - Vol</t>
  </si>
  <si>
    <t>Badge - Org</t>
  </si>
  <si>
    <t>Badge - Speaker</t>
  </si>
  <si>
    <t>Badge - Sponsor</t>
  </si>
  <si>
    <t>Badge - Village</t>
  </si>
  <si>
    <t>SAO Sponsor</t>
  </si>
  <si>
    <t>Solder Mask</t>
  </si>
  <si>
    <t>Red</t>
  </si>
  <si>
    <t>Matte Black</t>
  </si>
  <si>
    <t>Green</t>
  </si>
  <si>
    <t>Purple</t>
  </si>
  <si>
    <t>Copper</t>
  </si>
  <si>
    <t>Silver</t>
  </si>
  <si>
    <t>Gold</t>
  </si>
  <si>
    <t>SAO Badge QTY</t>
  </si>
  <si>
    <t>Kids Badge</t>
  </si>
  <si>
    <t>Duty Fees</t>
  </si>
  <si>
    <t>Conf Badge QTY</t>
  </si>
  <si>
    <t>Total Elect</t>
  </si>
  <si>
    <t>Total Badges</t>
  </si>
  <si>
    <t>PCBCost</t>
  </si>
  <si>
    <t>Kids</t>
  </si>
  <si>
    <t>Paticipant SAO</t>
  </si>
  <si>
    <t>TGS</t>
  </si>
  <si>
    <t>Corelight</t>
  </si>
  <si>
    <t>Red Canary</t>
  </si>
  <si>
    <t>Tines</t>
  </si>
  <si>
    <t>Additional Speakers</t>
  </si>
  <si>
    <t>Badge QTY Breakdown</t>
  </si>
  <si>
    <t>SAO Qty Breakdown</t>
  </si>
  <si>
    <t>Summary Table</t>
  </si>
  <si>
    <t>Deposit</t>
  </si>
  <si>
    <t>Remaining</t>
  </si>
  <si>
    <t>Assembly</t>
  </si>
  <si>
    <t>Total SAOs</t>
  </si>
  <si>
    <t>PCBWay Total</t>
  </si>
  <si>
    <t>Rotary Encoders</t>
  </si>
  <si>
    <t>SAO Header</t>
  </si>
  <si>
    <t>LCSC</t>
  </si>
  <si>
    <t>Professional Services</t>
  </si>
  <si>
    <t>Instructions</t>
  </si>
  <si>
    <t>DO NOT ADJUST THESE VALUES</t>
  </si>
  <si>
    <t>Calculated Summary of Costs</t>
  </si>
  <si>
    <t>These are Adjustable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</si>
</sst>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0" fillId="12" borderId="33" applyNumberFormat="0" applyAlignment="0" applyProtection="0"/>
  </cellStyleXfs>
  <cellXfs count="13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0" fillId="0" borderId="7" xfId="0" applyBorder="1"/>
    <xf numFmtId="0" fontId="0" fillId="0" borderId="10" xfId="0" applyBorder="1"/>
    <xf numFmtId="0" fontId="0" fillId="0" borderId="16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4" xfId="0" applyNumberFormat="1" applyFill="1" applyBorder="1"/>
    <xf numFmtId="44" fontId="0" fillId="7" borderId="25" xfId="0" applyNumberFormat="1" applyFill="1" applyBorder="1"/>
    <xf numFmtId="0" fontId="4" fillId="6" borderId="26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28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7" borderId="1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15" fontId="0" fillId="0" borderId="1" xfId="0" applyNumberFormat="1" applyBorder="1"/>
    <xf numFmtId="17" fontId="0" fillId="0" borderId="1" xfId="0" applyNumberFormat="1" applyBorder="1"/>
    <xf numFmtId="1" fontId="0" fillId="7" borderId="1" xfId="0" applyNumberFormat="1" applyFill="1" applyBorder="1"/>
    <xf numFmtId="0" fontId="2" fillId="0" borderId="9" xfId="2" applyBorder="1"/>
    <xf numFmtId="0" fontId="2" fillId="0" borderId="13" xfId="2" applyBorder="1"/>
    <xf numFmtId="44" fontId="0" fillId="2" borderId="32" xfId="1" applyFont="1" applyFill="1" applyBorder="1"/>
    <xf numFmtId="44" fontId="0" fillId="7" borderId="9" xfId="0" applyNumberFormat="1" applyFill="1" applyBorder="1"/>
    <xf numFmtId="0" fontId="4" fillId="2" borderId="31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0" fontId="4" fillId="0" borderId="0" xfId="0" applyFont="1"/>
    <xf numFmtId="0" fontId="0" fillId="0" borderId="26" xfId="0" applyBorder="1"/>
    <xf numFmtId="44" fontId="0" fillId="7" borderId="34" xfId="0" applyNumberFormat="1" applyFill="1" applyBorder="1"/>
    <xf numFmtId="44" fontId="0" fillId="7" borderId="35" xfId="1" applyFont="1" applyFill="1" applyBorder="1"/>
    <xf numFmtId="44" fontId="6" fillId="2" borderId="28" xfId="1" applyFont="1" applyFill="1" applyBorder="1" applyAlignment="1">
      <alignment horizontal="center" vertical="center" wrapText="1"/>
    </xf>
    <xf numFmtId="0" fontId="0" fillId="0" borderId="34" xfId="0" applyBorder="1"/>
    <xf numFmtId="44" fontId="0" fillId="7" borderId="35" xfId="0" applyNumberFormat="1" applyFill="1" applyBorder="1"/>
    <xf numFmtId="0" fontId="11" fillId="12" borderId="36" xfId="6" applyFont="1" applyBorder="1"/>
    <xf numFmtId="0" fontId="11" fillId="12" borderId="33" xfId="6" applyFont="1"/>
    <xf numFmtId="44" fontId="11" fillId="12" borderId="33" xfId="6" applyNumberFormat="1" applyFont="1"/>
    <xf numFmtId="0" fontId="11" fillId="12" borderId="37" xfId="6" applyFont="1" applyBorder="1"/>
    <xf numFmtId="0" fontId="11" fillId="12" borderId="38" xfId="6" applyFont="1" applyBorder="1"/>
    <xf numFmtId="0" fontId="11" fillId="12" borderId="39" xfId="6" applyFont="1" applyBorder="1"/>
    <xf numFmtId="0" fontId="11" fillId="12" borderId="39" xfId="6" applyFont="1" applyBorder="1" applyAlignment="1">
      <alignment vertical="center"/>
    </xf>
    <xf numFmtId="44" fontId="11" fillId="12" borderId="39" xfId="6" applyNumberFormat="1" applyFont="1" applyBorder="1"/>
    <xf numFmtId="0" fontId="11" fillId="12" borderId="40" xfId="6" applyFont="1" applyBorder="1"/>
    <xf numFmtId="0" fontId="0" fillId="0" borderId="35" xfId="0" applyBorder="1"/>
    <xf numFmtId="0" fontId="0" fillId="10" borderId="7" xfId="0" applyFill="1" applyBorder="1"/>
    <xf numFmtId="0" fontId="0" fillId="10" borderId="10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9" xfId="0" applyBorder="1"/>
    <xf numFmtId="0" fontId="0" fillId="5" borderId="31" xfId="0" applyFill="1" applyBorder="1"/>
    <xf numFmtId="0" fontId="4" fillId="8" borderId="7" xfId="0" applyFont="1" applyFill="1" applyBorder="1"/>
    <xf numFmtId="1" fontId="0" fillId="0" borderId="9" xfId="0" applyNumberFormat="1" applyBorder="1"/>
    <xf numFmtId="0" fontId="4" fillId="8" borderId="10" xfId="0" applyFont="1" applyFill="1" applyBorder="1"/>
    <xf numFmtId="1" fontId="0" fillId="0" borderId="14" xfId="0" applyNumberFormat="1" applyBorder="1"/>
    <xf numFmtId="44" fontId="0" fillId="2" borderId="9" xfId="1" applyFont="1" applyFill="1" applyBorder="1"/>
    <xf numFmtId="44" fontId="0" fillId="2" borderId="14" xfId="1" applyFont="1" applyFill="1" applyBorder="1"/>
    <xf numFmtId="44" fontId="0" fillId="0" borderId="14" xfId="0" applyNumberFormat="1" applyBorder="1"/>
    <xf numFmtId="44" fontId="6" fillId="0" borderId="8" xfId="1" applyFont="1" applyFill="1" applyBorder="1" applyAlignment="1">
      <alignment horizontal="center" vertical="center" wrapText="1"/>
    </xf>
    <xf numFmtId="44" fontId="0" fillId="0" borderId="14" xfId="1" applyFont="1" applyBorder="1"/>
    <xf numFmtId="0" fontId="0" fillId="6" borderId="31" xfId="0" applyFill="1" applyBorder="1"/>
    <xf numFmtId="0" fontId="0" fillId="6" borderId="10" xfId="0" applyFill="1" applyBorder="1"/>
    <xf numFmtId="0" fontId="0" fillId="2" borderId="1" xfId="0" applyFill="1" applyBorder="1"/>
    <xf numFmtId="44" fontId="0" fillId="0" borderId="9" xfId="0" applyNumberFormat="1" applyBorder="1"/>
    <xf numFmtId="44" fontId="0" fillId="0" borderId="14" xfId="5" applyNumberFormat="1" applyFont="1" applyFill="1" applyBorder="1"/>
    <xf numFmtId="44" fontId="0" fillId="0" borderId="5" xfId="0" applyNumberFormat="1" applyBorder="1"/>
    <xf numFmtId="0" fontId="4" fillId="8" borderId="12" xfId="0" applyFont="1" applyFill="1" applyBorder="1"/>
    <xf numFmtId="0" fontId="4" fillId="6" borderId="7" xfId="0" applyFont="1" applyFill="1" applyBorder="1"/>
    <xf numFmtId="0" fontId="4" fillId="6" borderId="10" xfId="0" applyFont="1" applyFill="1" applyBorder="1"/>
    <xf numFmtId="0" fontId="4" fillId="6" borderId="6" xfId="0" applyFont="1" applyFill="1" applyBorder="1"/>
    <xf numFmtId="0" fontId="0" fillId="2" borderId="16" xfId="0" applyFill="1" applyBorder="1"/>
    <xf numFmtId="44" fontId="0" fillId="2" borderId="13" xfId="1" applyFont="1" applyFill="1" applyBorder="1"/>
    <xf numFmtId="0" fontId="4" fillId="8" borderId="6" xfId="0" applyFont="1" applyFill="1" applyBorder="1"/>
    <xf numFmtId="1" fontId="0" fillId="0" borderId="16" xfId="0" applyNumberFormat="1" applyBorder="1"/>
    <xf numFmtId="0" fontId="0" fillId="0" borderId="45" xfId="0" applyBorder="1"/>
    <xf numFmtId="0" fontId="12" fillId="0" borderId="31" xfId="0" applyFont="1" applyBorder="1"/>
    <xf numFmtId="15" fontId="12" fillId="0" borderId="32" xfId="0" applyNumberFormat="1" applyFont="1" applyBorder="1"/>
    <xf numFmtId="0" fontId="12" fillId="0" borderId="7" xfId="0" applyFont="1" applyBorder="1"/>
    <xf numFmtId="15" fontId="12" fillId="0" borderId="9" xfId="0" applyNumberFormat="1" applyFont="1" applyBorder="1"/>
    <xf numFmtId="0" fontId="12" fillId="0" borderId="9" xfId="0" applyFont="1" applyBorder="1"/>
    <xf numFmtId="14" fontId="12" fillId="0" borderId="9" xfId="0" applyNumberFormat="1" applyFont="1" applyBorder="1"/>
    <xf numFmtId="0" fontId="12" fillId="0" borderId="10" xfId="0" applyFont="1" applyBorder="1"/>
    <xf numFmtId="15" fontId="12" fillId="0" borderId="14" xfId="0" applyNumberFormat="1" applyFont="1" applyBorder="1"/>
    <xf numFmtId="0" fontId="8" fillId="0" borderId="1" xfId="0" applyFont="1" applyBorder="1"/>
    <xf numFmtId="0" fontId="0" fillId="0" borderId="1" xfId="0" applyBorder="1" applyAlignment="1">
      <alignment horizontal="center"/>
    </xf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</cellXfs>
  <cellStyles count="7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Output" xfId="6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1:K37"/>
  <sheetViews>
    <sheetView zoomScale="120" zoomScaleNormal="120" workbookViewId="0">
      <selection activeCell="J7" sqref="J7"/>
    </sheetView>
  </sheetViews>
  <sheetFormatPr defaultColWidth="8.86328125" defaultRowHeight="14.25" x14ac:dyDescent="0.45"/>
  <cols>
    <col min="2" max="2" width="26" bestFit="1" customWidth="1"/>
    <col min="3" max="3" width="16.46484375" bestFit="1" customWidth="1"/>
    <col min="4" max="4" width="11.1328125" customWidth="1"/>
    <col min="5" max="5" width="10.19921875" bestFit="1" customWidth="1"/>
    <col min="6" max="6" width="10.46484375" bestFit="1" customWidth="1"/>
    <col min="7" max="7" width="14.1328125" bestFit="1" customWidth="1"/>
    <col min="8" max="8" width="14.19921875" bestFit="1" customWidth="1"/>
    <col min="9" max="9" width="12.86328125" bestFit="1" customWidth="1"/>
    <col min="10" max="10" width="11.33203125" bestFit="1" customWidth="1"/>
  </cols>
  <sheetData>
    <row r="1" spans="2:11" ht="14.65" thickBot="1" x14ac:dyDescent="0.5"/>
    <row r="2" spans="2:11" ht="15.75" x14ac:dyDescent="0.5">
      <c r="B2" s="78" t="s">
        <v>0</v>
      </c>
      <c r="C2" s="113" t="s">
        <v>123</v>
      </c>
      <c r="D2" s="114"/>
      <c r="E2" s="114"/>
      <c r="F2" s="114"/>
      <c r="G2" s="114"/>
      <c r="H2" s="114"/>
      <c r="I2" s="114"/>
      <c r="J2" s="114"/>
      <c r="K2" s="115"/>
    </row>
    <row r="3" spans="2:11" x14ac:dyDescent="0.45">
      <c r="B3" s="73" t="s">
        <v>1</v>
      </c>
      <c r="C3" s="116" t="s">
        <v>124</v>
      </c>
      <c r="D3" s="117"/>
      <c r="E3" s="117"/>
      <c r="F3" s="117"/>
      <c r="G3" s="117"/>
      <c r="H3" s="117"/>
      <c r="I3" s="117"/>
      <c r="J3" s="117"/>
      <c r="K3" s="118"/>
    </row>
    <row r="4" spans="2:11" x14ac:dyDescent="0.45">
      <c r="B4" s="73" t="s">
        <v>2</v>
      </c>
      <c r="C4" s="4"/>
      <c r="D4" s="2"/>
      <c r="E4" s="2"/>
      <c r="F4" s="2"/>
      <c r="G4" s="2"/>
      <c r="H4" s="2"/>
      <c r="I4" s="2"/>
      <c r="J4" s="2"/>
      <c r="K4" s="6"/>
    </row>
    <row r="5" spans="2:11" x14ac:dyDescent="0.45">
      <c r="B5" s="73" t="s">
        <v>3</v>
      </c>
      <c r="C5" s="43"/>
      <c r="D5" s="43"/>
      <c r="E5" s="2"/>
      <c r="F5" s="2"/>
      <c r="G5" s="2"/>
      <c r="H5" s="2"/>
      <c r="I5" s="2"/>
      <c r="J5" s="2"/>
      <c r="K5" s="6"/>
    </row>
    <row r="6" spans="2:11" x14ac:dyDescent="0.45">
      <c r="B6" s="73" t="s">
        <v>4</v>
      </c>
      <c r="C6" s="44"/>
      <c r="D6" s="44"/>
      <c r="E6" s="2"/>
      <c r="F6" s="2"/>
      <c r="G6" s="2"/>
      <c r="H6" s="2"/>
      <c r="I6" s="2"/>
      <c r="J6" s="2"/>
      <c r="K6" s="6"/>
    </row>
    <row r="7" spans="2:11" x14ac:dyDescent="0.45">
      <c r="B7" s="73" t="s">
        <v>5</v>
      </c>
      <c r="C7" s="45">
        <v>375</v>
      </c>
      <c r="D7" s="75">
        <v>400</v>
      </c>
      <c r="E7" s="75">
        <v>35</v>
      </c>
      <c r="F7" s="75">
        <v>10</v>
      </c>
      <c r="G7" s="75">
        <v>30</v>
      </c>
      <c r="H7" s="75">
        <v>25</v>
      </c>
      <c r="I7" s="75">
        <v>30</v>
      </c>
      <c r="J7" s="75">
        <v>200</v>
      </c>
      <c r="K7" s="76">
        <v>40</v>
      </c>
    </row>
    <row r="8" spans="2:11" x14ac:dyDescent="0.45">
      <c r="B8" s="73" t="s">
        <v>6</v>
      </c>
      <c r="C8" s="2"/>
      <c r="D8" s="2"/>
      <c r="E8" s="2"/>
      <c r="F8" s="2"/>
      <c r="G8" s="2"/>
      <c r="H8" s="2"/>
      <c r="I8" s="2"/>
      <c r="J8" s="2"/>
      <c r="K8" s="6"/>
    </row>
    <row r="9" spans="2:11" x14ac:dyDescent="0.45">
      <c r="B9" s="73" t="s">
        <v>7</v>
      </c>
      <c r="C9" s="2"/>
      <c r="D9" s="2"/>
      <c r="E9" s="2"/>
      <c r="F9" s="2"/>
      <c r="G9" s="2"/>
      <c r="H9" s="2"/>
      <c r="I9" s="2"/>
      <c r="J9" s="2"/>
      <c r="K9" s="6"/>
    </row>
    <row r="10" spans="2:11" x14ac:dyDescent="0.45">
      <c r="B10" s="73" t="s">
        <v>8</v>
      </c>
      <c r="C10" s="2" t="s">
        <v>126</v>
      </c>
      <c r="D10" s="2" t="s">
        <v>9</v>
      </c>
      <c r="E10" s="2" t="s">
        <v>130</v>
      </c>
      <c r="F10" s="2" t="s">
        <v>131</v>
      </c>
      <c r="G10" s="2" t="s">
        <v>132</v>
      </c>
      <c r="H10" s="2" t="s">
        <v>133</v>
      </c>
      <c r="I10" s="2" t="s">
        <v>134</v>
      </c>
      <c r="J10" s="2" t="s">
        <v>135</v>
      </c>
      <c r="K10" s="6" t="s">
        <v>145</v>
      </c>
    </row>
    <row r="11" spans="2:11" x14ac:dyDescent="0.45">
      <c r="B11" s="73" t="s">
        <v>136</v>
      </c>
      <c r="C11" s="2" t="s">
        <v>11</v>
      </c>
      <c r="D11" s="2" t="s">
        <v>11</v>
      </c>
      <c r="E11" s="2" t="s">
        <v>137</v>
      </c>
      <c r="F11" s="2" t="s">
        <v>138</v>
      </c>
      <c r="G11" s="2" t="s">
        <v>10</v>
      </c>
      <c r="H11" s="2" t="s">
        <v>139</v>
      </c>
      <c r="I11" s="2" t="s">
        <v>140</v>
      </c>
      <c r="J11" s="2"/>
      <c r="K11" s="6"/>
    </row>
    <row r="12" spans="2:11" x14ac:dyDescent="0.45">
      <c r="B12" s="73" t="s">
        <v>13</v>
      </c>
      <c r="C12" s="2" t="s">
        <v>12</v>
      </c>
      <c r="D12" s="2" t="s">
        <v>12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/>
      <c r="K12" s="6"/>
    </row>
    <row r="13" spans="2:11" x14ac:dyDescent="0.45">
      <c r="B13" s="73" t="s">
        <v>141</v>
      </c>
      <c r="C13" s="2" t="s">
        <v>142</v>
      </c>
      <c r="D13" s="2" t="s">
        <v>143</v>
      </c>
      <c r="E13" s="2" t="s">
        <v>142</v>
      </c>
      <c r="F13" s="2" t="s">
        <v>143</v>
      </c>
      <c r="G13" s="2" t="s">
        <v>142</v>
      </c>
      <c r="H13" s="2" t="s">
        <v>142</v>
      </c>
      <c r="I13" s="2" t="s">
        <v>142</v>
      </c>
      <c r="J13" s="2"/>
      <c r="K13" s="6"/>
    </row>
    <row r="14" spans="2:11" x14ac:dyDescent="0.45">
      <c r="B14" s="73" t="s">
        <v>14</v>
      </c>
      <c r="C14" s="2" t="s">
        <v>15</v>
      </c>
      <c r="D14" s="2" t="s">
        <v>15</v>
      </c>
      <c r="E14" s="2"/>
      <c r="F14" s="2"/>
      <c r="G14" s="2"/>
      <c r="H14" s="2"/>
      <c r="I14" s="2"/>
      <c r="J14" s="2"/>
      <c r="K14" s="6"/>
    </row>
    <row r="15" spans="2:11" x14ac:dyDescent="0.45">
      <c r="B15" s="73" t="s">
        <v>16</v>
      </c>
      <c r="C15" s="2"/>
      <c r="D15" s="2"/>
      <c r="E15" s="2"/>
      <c r="F15" s="2"/>
      <c r="G15" s="2"/>
      <c r="H15" s="2"/>
      <c r="I15" s="2"/>
      <c r="J15" s="2"/>
      <c r="K15" s="6"/>
    </row>
    <row r="16" spans="2:11" x14ac:dyDescent="0.45">
      <c r="B16" s="73" t="s">
        <v>17</v>
      </c>
      <c r="C16" s="2" t="s">
        <v>125</v>
      </c>
      <c r="D16" s="2" t="s">
        <v>18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6"/>
    </row>
    <row r="17" spans="2:11" x14ac:dyDescent="0.45">
      <c r="B17" s="73" t="s">
        <v>19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6"/>
    </row>
    <row r="18" spans="2:11" x14ac:dyDescent="0.45">
      <c r="B18" s="73" t="s">
        <v>21</v>
      </c>
      <c r="C18" s="2">
        <v>2</v>
      </c>
      <c r="D18" s="2">
        <v>0</v>
      </c>
      <c r="E18" s="2"/>
      <c r="F18" s="2"/>
      <c r="G18" s="2"/>
      <c r="H18" s="2"/>
      <c r="I18" s="2"/>
      <c r="J18" s="2"/>
      <c r="K18" s="6"/>
    </row>
    <row r="19" spans="2:11" x14ac:dyDescent="0.45">
      <c r="B19" s="73" t="s">
        <v>22</v>
      </c>
      <c r="C19" s="2"/>
      <c r="D19" s="2"/>
      <c r="E19" s="2"/>
      <c r="F19" s="2"/>
      <c r="G19" s="2"/>
      <c r="H19" s="2"/>
      <c r="I19" s="2"/>
      <c r="J19" s="2"/>
      <c r="K19" s="6"/>
    </row>
    <row r="20" spans="2:11" ht="14.65" thickBot="1" x14ac:dyDescent="0.5">
      <c r="B20" s="74" t="s">
        <v>23</v>
      </c>
      <c r="C20" s="8"/>
      <c r="D20" s="8"/>
      <c r="E20" s="8"/>
      <c r="F20" s="8"/>
      <c r="G20" s="8"/>
      <c r="H20" s="8"/>
      <c r="I20" s="8"/>
      <c r="J20" s="8"/>
      <c r="K20" s="21"/>
    </row>
    <row r="24" spans="2:11" x14ac:dyDescent="0.45">
      <c r="B24" s="2" t="s">
        <v>24</v>
      </c>
      <c r="C24" s="2" t="s">
        <v>25</v>
      </c>
      <c r="D24" s="2"/>
      <c r="E24" s="2"/>
      <c r="F24" s="2"/>
      <c r="G24" s="2"/>
      <c r="H24" s="2"/>
      <c r="I24" s="2"/>
      <c r="J24" s="2"/>
    </row>
    <row r="25" spans="2:11" x14ac:dyDescent="0.45">
      <c r="B25" s="2"/>
      <c r="C25" s="2"/>
      <c r="D25" s="2"/>
      <c r="E25" s="2"/>
      <c r="F25" s="2"/>
      <c r="G25" s="2"/>
      <c r="H25" s="2"/>
      <c r="I25" s="2"/>
      <c r="J25" s="2"/>
    </row>
    <row r="26" spans="2:11" x14ac:dyDescent="0.45">
      <c r="B26" s="2"/>
      <c r="C26" s="2"/>
      <c r="D26" s="2"/>
      <c r="E26" s="2"/>
      <c r="F26" s="2"/>
      <c r="G26" s="2"/>
      <c r="H26" s="2"/>
      <c r="I26" s="2"/>
      <c r="J26" s="2"/>
    </row>
    <row r="27" spans="2:11" x14ac:dyDescent="0.45">
      <c r="B27" s="2"/>
      <c r="C27" s="2"/>
      <c r="D27" s="2"/>
      <c r="E27" s="2"/>
      <c r="F27" s="2"/>
      <c r="G27" s="2"/>
      <c r="H27" s="2"/>
      <c r="I27" s="2"/>
      <c r="J27" s="2"/>
    </row>
    <row r="28" spans="2:11" x14ac:dyDescent="0.45">
      <c r="B28" s="2"/>
      <c r="C28" s="2"/>
      <c r="D28" s="2"/>
      <c r="E28" s="2"/>
      <c r="F28" s="2"/>
      <c r="G28" s="2"/>
      <c r="H28" s="2"/>
      <c r="I28" s="2"/>
      <c r="J28" s="2"/>
    </row>
    <row r="31" spans="2:11" x14ac:dyDescent="0.45">
      <c r="B31" s="2" t="s">
        <v>26</v>
      </c>
      <c r="C31" s="2" t="s">
        <v>27</v>
      </c>
      <c r="D31" s="2" t="s">
        <v>28</v>
      </c>
      <c r="E31" s="2" t="s">
        <v>29</v>
      </c>
      <c r="F31" s="2"/>
      <c r="G31" s="2"/>
      <c r="H31" s="2"/>
      <c r="I31" s="2"/>
      <c r="J31" s="2"/>
    </row>
    <row r="33" spans="2:2" ht="14.65" thickBot="1" x14ac:dyDescent="0.5"/>
    <row r="34" spans="2:2" ht="14.65" thickBot="1" x14ac:dyDescent="0.5">
      <c r="B34" s="22" t="s">
        <v>60</v>
      </c>
    </row>
    <row r="35" spans="2:2" x14ac:dyDescent="0.45">
      <c r="B35" s="23" t="s">
        <v>61</v>
      </c>
    </row>
    <row r="36" spans="2:2" x14ac:dyDescent="0.45">
      <c r="B36" s="24" t="s">
        <v>62</v>
      </c>
    </row>
    <row r="37" spans="2:2" ht="14.65" thickBot="1" x14ac:dyDescent="0.5">
      <c r="B37" s="25" t="s">
        <v>63</v>
      </c>
    </row>
  </sheetData>
  <mergeCells count="2">
    <mergeCell ref="C2:K2"/>
    <mergeCell ref="C3:K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1:C10"/>
  <sheetViews>
    <sheetView zoomScale="110" zoomScaleNormal="110" workbookViewId="0">
      <selection activeCell="C18" sqref="C18"/>
    </sheetView>
  </sheetViews>
  <sheetFormatPr defaultColWidth="8.86328125" defaultRowHeight="14.25" x14ac:dyDescent="0.45"/>
  <cols>
    <col min="2" max="2" width="29.1328125" bestFit="1" customWidth="1"/>
    <col min="3" max="3" width="10.86328125" bestFit="1" customWidth="1"/>
  </cols>
  <sheetData>
    <row r="1" spans="2:3" ht="14.65" thickBot="1" x14ac:dyDescent="0.5"/>
    <row r="2" spans="2:3" ht="18" x14ac:dyDescent="0.55000000000000004">
      <c r="B2" s="103" t="s">
        <v>30</v>
      </c>
      <c r="C2" s="104"/>
    </row>
    <row r="3" spans="2:3" ht="18" x14ac:dyDescent="0.55000000000000004">
      <c r="B3" s="105" t="s">
        <v>31</v>
      </c>
      <c r="C3" s="106"/>
    </row>
    <row r="4" spans="2:3" ht="18" x14ac:dyDescent="0.55000000000000004">
      <c r="B4" s="105" t="s">
        <v>32</v>
      </c>
      <c r="C4" s="106"/>
    </row>
    <row r="5" spans="2:3" ht="18" x14ac:dyDescent="0.55000000000000004">
      <c r="B5" s="105" t="s">
        <v>33</v>
      </c>
      <c r="C5" s="106"/>
    </row>
    <row r="6" spans="2:3" ht="18" x14ac:dyDescent="0.55000000000000004">
      <c r="B6" s="105" t="s">
        <v>34</v>
      </c>
      <c r="C6" s="106"/>
    </row>
    <row r="7" spans="2:3" ht="18" x14ac:dyDescent="0.55000000000000004">
      <c r="B7" s="105" t="s">
        <v>35</v>
      </c>
      <c r="C7" s="107"/>
    </row>
    <row r="8" spans="2:3" ht="18" x14ac:dyDescent="0.55000000000000004">
      <c r="B8" s="105" t="s">
        <v>36</v>
      </c>
      <c r="C8" s="106"/>
    </row>
    <row r="9" spans="2:3" ht="18" x14ac:dyDescent="0.55000000000000004">
      <c r="B9" s="105" t="s">
        <v>37</v>
      </c>
      <c r="C9" s="108"/>
    </row>
    <row r="10" spans="2:3" ht="18.399999999999999" thickBot="1" x14ac:dyDescent="0.6">
      <c r="B10" s="109" t="s">
        <v>38</v>
      </c>
      <c r="C10" s="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7"/>
  <sheetViews>
    <sheetView tabSelected="1" zoomScale="110" zoomScaleNormal="110" workbookViewId="0">
      <selection activeCell="I8" sqref="I8"/>
    </sheetView>
  </sheetViews>
  <sheetFormatPr defaultColWidth="8.86328125" defaultRowHeight="14.25" x14ac:dyDescent="0.45"/>
  <cols>
    <col min="1" max="1" width="3.46484375" customWidth="1"/>
    <col min="2" max="2" width="21.86328125" bestFit="1" customWidth="1"/>
    <col min="3" max="3" width="12.1328125" bestFit="1" customWidth="1"/>
    <col min="4" max="4" width="10.19921875" bestFit="1" customWidth="1"/>
    <col min="5" max="5" width="20.796875" customWidth="1"/>
    <col min="6" max="6" width="15" customWidth="1"/>
    <col min="7" max="7" width="5.86328125" customWidth="1"/>
    <col min="8" max="8" width="19.86328125" customWidth="1"/>
    <col min="9" max="9" width="12.53125" bestFit="1" customWidth="1"/>
    <col min="10" max="10" width="8.796875" bestFit="1" customWidth="1"/>
    <col min="11" max="11" width="12.6640625" bestFit="1" customWidth="1"/>
    <col min="12" max="12" width="11.19921875" bestFit="1" customWidth="1"/>
    <col min="14" max="14" width="12.6640625" bestFit="1" customWidth="1"/>
    <col min="15" max="15" width="17.1328125" customWidth="1"/>
    <col min="16" max="16" width="10.46484375" bestFit="1" customWidth="1"/>
  </cols>
  <sheetData>
    <row r="1" spans="2:16" ht="14.65" thickBot="1" x14ac:dyDescent="0.5"/>
    <row r="2" spans="2:16" ht="14.65" thickBot="1" x14ac:dyDescent="0.5">
      <c r="B2" s="127" t="s">
        <v>147</v>
      </c>
      <c r="C2" s="128"/>
      <c r="E2" s="129" t="s">
        <v>78</v>
      </c>
      <c r="F2" s="130"/>
      <c r="H2" s="129" t="s">
        <v>144</v>
      </c>
      <c r="I2" s="130"/>
      <c r="K2" s="119" t="s">
        <v>160</v>
      </c>
      <c r="L2" s="120"/>
    </row>
    <row r="3" spans="2:16" ht="14.65" thickBot="1" x14ac:dyDescent="0.5">
      <c r="B3" s="79" t="s">
        <v>148</v>
      </c>
      <c r="C3" s="80">
        <f>'Project Summary'!C7</f>
        <v>375</v>
      </c>
      <c r="E3" s="26" t="s">
        <v>39</v>
      </c>
      <c r="F3" s="77">
        <f>'Project Summary'!K7</f>
        <v>40</v>
      </c>
      <c r="H3" s="26" t="s">
        <v>39</v>
      </c>
      <c r="I3" s="77">
        <f>I27</f>
        <v>600</v>
      </c>
      <c r="K3" s="50" t="s">
        <v>54</v>
      </c>
      <c r="L3" s="48"/>
    </row>
    <row r="4" spans="2:16" ht="14.65" thickBot="1" x14ac:dyDescent="0.5">
      <c r="B4" s="81" t="s">
        <v>149</v>
      </c>
      <c r="C4" s="82">
        <f>C29</f>
        <v>515</v>
      </c>
      <c r="E4" s="56"/>
      <c r="H4" s="56"/>
      <c r="K4" s="51" t="s">
        <v>51</v>
      </c>
      <c r="L4" s="91">
        <f>L17</f>
        <v>12977.66</v>
      </c>
    </row>
    <row r="5" spans="2:16" ht="14.65" thickBot="1" x14ac:dyDescent="0.5">
      <c r="K5" s="51" t="s">
        <v>161</v>
      </c>
      <c r="L5" s="49">
        <v>4000</v>
      </c>
    </row>
    <row r="6" spans="2:16" ht="14.65" thickBot="1" x14ac:dyDescent="0.5">
      <c r="B6" s="125" t="s">
        <v>40</v>
      </c>
      <c r="C6" s="126"/>
      <c r="E6" s="125" t="s">
        <v>151</v>
      </c>
      <c r="F6" s="126"/>
      <c r="H6" s="125" t="s">
        <v>42</v>
      </c>
      <c r="I6" s="126"/>
      <c r="K6" s="52" t="s">
        <v>162</v>
      </c>
      <c r="L6" s="92">
        <f>L4-L5</f>
        <v>8977.66</v>
      </c>
    </row>
    <row r="7" spans="2:16" x14ac:dyDescent="0.45">
      <c r="B7" s="34" t="s">
        <v>43</v>
      </c>
      <c r="C7" s="37">
        <f>'ConBadge BOM'!J24</f>
        <v>5797.5</v>
      </c>
      <c r="E7" s="34" t="s">
        <v>43</v>
      </c>
      <c r="F7" s="37">
        <f>'KidsBadge BOM'!J22</f>
        <v>429.19999999999993</v>
      </c>
      <c r="H7" s="34" t="s">
        <v>43</v>
      </c>
      <c r="I7" s="37">
        <v>149.57</v>
      </c>
    </row>
    <row r="8" spans="2:16" x14ac:dyDescent="0.45">
      <c r="B8" s="34" t="s">
        <v>44</v>
      </c>
      <c r="C8" s="42">
        <v>200</v>
      </c>
      <c r="E8" s="34" t="s">
        <v>44</v>
      </c>
      <c r="F8" s="42">
        <v>80</v>
      </c>
      <c r="H8" s="34" t="s">
        <v>44</v>
      </c>
      <c r="I8" s="42">
        <v>0</v>
      </c>
    </row>
    <row r="9" spans="2:16" x14ac:dyDescent="0.45">
      <c r="B9" s="34" t="s">
        <v>146</v>
      </c>
      <c r="C9" s="38">
        <v>313.13</v>
      </c>
      <c r="E9" s="34" t="s">
        <v>45</v>
      </c>
      <c r="F9" s="38">
        <v>0</v>
      </c>
      <c r="H9" s="34" t="s">
        <v>45</v>
      </c>
      <c r="I9" s="38">
        <v>0</v>
      </c>
    </row>
    <row r="10" spans="2:16" x14ac:dyDescent="0.45">
      <c r="B10" s="34" t="s">
        <v>46</v>
      </c>
      <c r="C10" s="86">
        <f>D32</f>
        <v>374.57999999999993</v>
      </c>
      <c r="E10" s="34" t="s">
        <v>47</v>
      </c>
      <c r="F10" s="38">
        <v>110.4</v>
      </c>
      <c r="H10" s="34" t="s">
        <v>46</v>
      </c>
      <c r="I10" s="86">
        <f>J30</f>
        <v>288.3</v>
      </c>
    </row>
    <row r="11" spans="2:16" x14ac:dyDescent="0.45">
      <c r="B11" s="34" t="s">
        <v>48</v>
      </c>
      <c r="C11" s="86">
        <f>D29</f>
        <v>1034.67</v>
      </c>
      <c r="E11" s="34" t="s">
        <v>48</v>
      </c>
      <c r="F11" s="38">
        <v>91.36</v>
      </c>
      <c r="H11" s="34" t="s">
        <v>48</v>
      </c>
      <c r="I11" s="86">
        <f>J27</f>
        <v>320.45</v>
      </c>
    </row>
    <row r="12" spans="2:16" x14ac:dyDescent="0.45">
      <c r="B12" s="35" t="s">
        <v>79</v>
      </c>
      <c r="C12" s="60"/>
      <c r="E12" s="35" t="s">
        <v>79</v>
      </c>
      <c r="F12" s="60">
        <v>0</v>
      </c>
      <c r="H12" s="35" t="s">
        <v>79</v>
      </c>
      <c r="I12" s="60">
        <v>0</v>
      </c>
    </row>
    <row r="13" spans="2:16" x14ac:dyDescent="0.45">
      <c r="B13" s="35" t="s">
        <v>80</v>
      </c>
      <c r="C13" s="60">
        <v>500</v>
      </c>
      <c r="E13" s="35" t="s">
        <v>80</v>
      </c>
      <c r="F13" s="60">
        <v>0</v>
      </c>
      <c r="H13" s="35" t="s">
        <v>80</v>
      </c>
      <c r="I13" s="60">
        <v>0</v>
      </c>
    </row>
    <row r="14" spans="2:16" x14ac:dyDescent="0.45">
      <c r="B14" s="35" t="s">
        <v>163</v>
      </c>
      <c r="C14" s="60">
        <v>800</v>
      </c>
      <c r="E14" s="35" t="s">
        <v>163</v>
      </c>
      <c r="F14" s="60">
        <v>0</v>
      </c>
      <c r="H14" s="35" t="s">
        <v>163</v>
      </c>
      <c r="I14" s="60">
        <v>0</v>
      </c>
    </row>
    <row r="15" spans="2:16" x14ac:dyDescent="0.45">
      <c r="B15" s="35" t="s">
        <v>169</v>
      </c>
      <c r="C15" s="60">
        <v>0</v>
      </c>
      <c r="E15" s="35" t="s">
        <v>169</v>
      </c>
      <c r="F15" s="60">
        <v>0</v>
      </c>
      <c r="H15" s="35" t="s">
        <v>169</v>
      </c>
      <c r="I15" s="60">
        <v>0</v>
      </c>
    </row>
    <row r="16" spans="2:16" ht="14.65" thickBot="1" x14ac:dyDescent="0.5">
      <c r="B16" s="35" t="s">
        <v>49</v>
      </c>
      <c r="C16" s="39">
        <f>'ConBadge BOM'!J32</f>
        <v>2248.5</v>
      </c>
      <c r="E16" s="35" t="s">
        <v>49</v>
      </c>
      <c r="F16" s="39">
        <f>'KidsBadge BOM'!J29</f>
        <v>0</v>
      </c>
      <c r="H16" s="35" t="s">
        <v>49</v>
      </c>
      <c r="I16" s="39">
        <f>'SAO BOM'!J14</f>
        <v>240</v>
      </c>
      <c r="O16" s="53"/>
      <c r="P16" s="1"/>
    </row>
    <row r="17" spans="2:16" ht="14.65" thickBot="1" x14ac:dyDescent="0.5">
      <c r="B17" s="36" t="s">
        <v>50</v>
      </c>
      <c r="C17" s="40">
        <f>SUM(C7:C16)</f>
        <v>11268.380000000001</v>
      </c>
      <c r="E17" s="36" t="s">
        <v>50</v>
      </c>
      <c r="F17" s="40">
        <f>SUM(F7:F16)</f>
        <v>710.95999999999992</v>
      </c>
      <c r="H17" s="36" t="s">
        <v>50</v>
      </c>
      <c r="I17" s="40">
        <f>SUM(I7:I16)</f>
        <v>998.31999999999994</v>
      </c>
      <c r="K17" s="28" t="s">
        <v>51</v>
      </c>
      <c r="L17" s="27">
        <f>C17+F17+I17</f>
        <v>12977.66</v>
      </c>
      <c r="N17" s="3"/>
      <c r="O17" s="54"/>
      <c r="P17" s="1"/>
    </row>
    <row r="18" spans="2:16" ht="14.65" thickBot="1" x14ac:dyDescent="0.5">
      <c r="O18" s="53"/>
      <c r="P18" s="55"/>
    </row>
    <row r="19" spans="2:16" ht="14.65" thickBot="1" x14ac:dyDescent="0.5">
      <c r="B19" s="26" t="s">
        <v>52</v>
      </c>
      <c r="C19" s="29">
        <f>C17 / (C3)</f>
        <v>30.049013333333335</v>
      </c>
      <c r="E19" s="26" t="s">
        <v>52</v>
      </c>
      <c r="F19" s="29">
        <f>F17/F3</f>
        <v>17.773999999999997</v>
      </c>
      <c r="H19" s="26" t="s">
        <v>52</v>
      </c>
      <c r="I19" s="29">
        <f>I17/I3</f>
        <v>1.6638666666666666</v>
      </c>
      <c r="L19" s="3"/>
      <c r="O19" s="53"/>
      <c r="P19" s="3"/>
    </row>
    <row r="20" spans="2:16" ht="14.65" thickBot="1" x14ac:dyDescent="0.5">
      <c r="H20" s="56"/>
      <c r="I20" s="3"/>
    </row>
    <row r="21" spans="2:16" ht="14.65" thickBot="1" x14ac:dyDescent="0.5">
      <c r="B21" s="119" t="s">
        <v>158</v>
      </c>
      <c r="C21" s="121"/>
      <c r="D21" s="120"/>
      <c r="H21" s="122" t="s">
        <v>159</v>
      </c>
      <c r="I21" s="123"/>
      <c r="J21" s="124"/>
    </row>
    <row r="22" spans="2:16" x14ac:dyDescent="0.45">
      <c r="B22" s="100" t="s">
        <v>53</v>
      </c>
      <c r="C22" s="101">
        <f>'Project Summary'!C7</f>
        <v>375</v>
      </c>
      <c r="D22" s="99">
        <v>577.08000000000004</v>
      </c>
      <c r="H22" s="97" t="s">
        <v>152</v>
      </c>
      <c r="I22" s="98">
        <v>400</v>
      </c>
      <c r="J22" s="99">
        <v>175.39</v>
      </c>
    </row>
    <row r="23" spans="2:16" x14ac:dyDescent="0.45">
      <c r="B23" s="79" t="s">
        <v>55</v>
      </c>
      <c r="C23" s="2">
        <f>'Project Summary'!E7</f>
        <v>35</v>
      </c>
      <c r="D23" s="83">
        <v>87.97</v>
      </c>
      <c r="H23" s="95" t="s">
        <v>153</v>
      </c>
      <c r="I23" s="90">
        <v>50</v>
      </c>
      <c r="J23" s="83">
        <v>25.97</v>
      </c>
    </row>
    <row r="24" spans="2:16" x14ac:dyDescent="0.45">
      <c r="B24" s="79" t="s">
        <v>56</v>
      </c>
      <c r="C24" s="2">
        <f>'Project Summary'!F7</f>
        <v>10</v>
      </c>
      <c r="D24" s="83">
        <v>108.71</v>
      </c>
      <c r="H24" s="95" t="s">
        <v>154</v>
      </c>
      <c r="I24" s="90">
        <v>50</v>
      </c>
      <c r="J24" s="83">
        <v>77.03</v>
      </c>
    </row>
    <row r="25" spans="2:16" x14ac:dyDescent="0.45">
      <c r="B25" s="79" t="s">
        <v>57</v>
      </c>
      <c r="C25" s="2">
        <f>'Project Summary'!G7</f>
        <v>30</v>
      </c>
      <c r="D25" s="83">
        <v>63.31</v>
      </c>
      <c r="H25" s="95" t="s">
        <v>155</v>
      </c>
      <c r="I25" s="90">
        <v>50</v>
      </c>
      <c r="J25" s="83">
        <v>21.29</v>
      </c>
    </row>
    <row r="26" spans="2:16" x14ac:dyDescent="0.45">
      <c r="B26" s="79" t="s">
        <v>157</v>
      </c>
      <c r="C26" s="2">
        <v>10</v>
      </c>
      <c r="D26" s="83">
        <v>39.47</v>
      </c>
      <c r="H26" s="95" t="s">
        <v>156</v>
      </c>
      <c r="I26" s="90">
        <v>50</v>
      </c>
      <c r="J26" s="83">
        <v>20.77</v>
      </c>
    </row>
    <row r="27" spans="2:16" ht="14.65" thickBot="1" x14ac:dyDescent="0.5">
      <c r="B27" s="79" t="s">
        <v>58</v>
      </c>
      <c r="C27" s="2">
        <f>'Project Summary'!I7</f>
        <v>30</v>
      </c>
      <c r="D27" s="83">
        <v>94.82</v>
      </c>
      <c r="H27" s="96" t="s">
        <v>164</v>
      </c>
      <c r="I27" s="8">
        <f>SUM(I22:I26)</f>
        <v>600</v>
      </c>
      <c r="J27" s="87">
        <f>SUM(J22:J26)</f>
        <v>320.45</v>
      </c>
    </row>
    <row r="28" spans="2:16" ht="14.65" thickBot="1" x14ac:dyDescent="0.5">
      <c r="B28" s="81" t="s">
        <v>59</v>
      </c>
      <c r="C28" s="8">
        <f>'Project Summary'!H7</f>
        <v>25</v>
      </c>
      <c r="D28" s="84">
        <v>63.31</v>
      </c>
      <c r="J28" s="1"/>
    </row>
    <row r="29" spans="2:16" ht="14.65" thickBot="1" x14ac:dyDescent="0.5">
      <c r="B29" s="94" t="s">
        <v>149</v>
      </c>
      <c r="C29" s="41">
        <f>SUM(C22:C28)</f>
        <v>515</v>
      </c>
      <c r="D29" s="93">
        <f>SUM(D22:D28)</f>
        <v>1034.67</v>
      </c>
      <c r="I29" s="88" t="s">
        <v>165</v>
      </c>
      <c r="J29" s="48">
        <f>293.7+315.05</f>
        <v>608.75</v>
      </c>
    </row>
    <row r="30" spans="2:16" ht="14.65" thickBot="1" x14ac:dyDescent="0.5">
      <c r="I30" s="89" t="s">
        <v>47</v>
      </c>
      <c r="J30" s="87">
        <f>J29-J27</f>
        <v>288.3</v>
      </c>
    </row>
    <row r="31" spans="2:16" x14ac:dyDescent="0.45">
      <c r="C31" s="88" t="s">
        <v>150</v>
      </c>
      <c r="D31" s="48">
        <v>1409.25</v>
      </c>
    </row>
    <row r="32" spans="2:16" ht="14.65" thickBot="1" x14ac:dyDescent="0.5">
      <c r="C32" s="89" t="s">
        <v>47</v>
      </c>
      <c r="D32" s="85">
        <f>D31-D29</f>
        <v>374.57999999999993</v>
      </c>
    </row>
    <row r="33" spans="2:9" ht="14.65" thickBot="1" x14ac:dyDescent="0.5"/>
    <row r="34" spans="2:9" ht="14.65" thickBot="1" x14ac:dyDescent="0.5">
      <c r="B34" s="22" t="s">
        <v>60</v>
      </c>
    </row>
    <row r="35" spans="2:9" x14ac:dyDescent="0.45">
      <c r="B35" s="23" t="s">
        <v>61</v>
      </c>
    </row>
    <row r="36" spans="2:9" x14ac:dyDescent="0.45">
      <c r="B36" s="24" t="s">
        <v>62</v>
      </c>
    </row>
    <row r="37" spans="2:9" ht="14.65" thickBot="1" x14ac:dyDescent="0.5">
      <c r="B37" s="25" t="s">
        <v>63</v>
      </c>
      <c r="H37" s="56"/>
      <c r="I37" s="55"/>
    </row>
  </sheetData>
  <mergeCells count="9">
    <mergeCell ref="K2:L2"/>
    <mergeCell ref="B21:D21"/>
    <mergeCell ref="H21:J21"/>
    <mergeCell ref="B6:C6"/>
    <mergeCell ref="E6:F6"/>
    <mergeCell ref="H6:I6"/>
    <mergeCell ref="B2:C2"/>
    <mergeCell ref="E2:F2"/>
    <mergeCell ref="H2:I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zoomScale="110" zoomScaleNormal="110" workbookViewId="0">
      <selection activeCell="B34" sqref="B34:B37"/>
    </sheetView>
  </sheetViews>
  <sheetFormatPr defaultColWidth="8.86328125" defaultRowHeight="14.25" x14ac:dyDescent="0.45"/>
  <cols>
    <col min="1" max="1" width="2.1328125" customWidth="1"/>
    <col min="2" max="2" width="21.53125" bestFit="1" customWidth="1"/>
    <col min="3" max="3" width="18.19921875" customWidth="1"/>
    <col min="4" max="4" width="12.1328125" bestFit="1" customWidth="1"/>
    <col min="5" max="5" width="11.1328125" bestFit="1" customWidth="1"/>
    <col min="6" max="6" width="28.1328125" bestFit="1" customWidth="1"/>
    <col min="7" max="7" width="8.86328125" style="1"/>
    <col min="9" max="9" width="14" customWidth="1"/>
    <col min="10" max="10" width="15.86328125" customWidth="1"/>
    <col min="11" max="11" width="23.1992187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Summary'!C3</f>
        <v>375</v>
      </c>
      <c r="K3" s="16" t="s">
        <v>72</v>
      </c>
    </row>
    <row r="4" spans="2:11" x14ac:dyDescent="0.45">
      <c r="B4" s="63" t="s">
        <v>105</v>
      </c>
      <c r="C4" s="64" t="s">
        <v>81</v>
      </c>
      <c r="D4" s="64"/>
      <c r="E4" s="64"/>
      <c r="F4" s="64" t="s">
        <v>91</v>
      </c>
      <c r="G4" s="65">
        <v>0.03</v>
      </c>
      <c r="H4" s="64">
        <v>20</v>
      </c>
      <c r="I4" s="65">
        <f>G4*H4</f>
        <v>0.6</v>
      </c>
      <c r="J4" s="65">
        <f>I4*'Cost Summary'!C3</f>
        <v>225</v>
      </c>
      <c r="K4" s="66"/>
    </row>
    <row r="5" spans="2:11" x14ac:dyDescent="0.45">
      <c r="B5" s="63" t="s">
        <v>106</v>
      </c>
      <c r="C5" s="64" t="s">
        <v>82</v>
      </c>
      <c r="D5" s="64"/>
      <c r="E5" s="64"/>
      <c r="F5" s="64" t="s">
        <v>92</v>
      </c>
      <c r="G5" s="65">
        <v>7.0000000000000007E-2</v>
      </c>
      <c r="H5" s="64">
        <v>1</v>
      </c>
      <c r="I5" s="65">
        <f t="shared" ref="I5:I23" si="0">G5*H5</f>
        <v>7.0000000000000007E-2</v>
      </c>
      <c r="J5" s="65">
        <f>I5*J3</f>
        <v>26.250000000000004</v>
      </c>
      <c r="K5" s="66"/>
    </row>
    <row r="6" spans="2:11" x14ac:dyDescent="0.45">
      <c r="B6" s="63" t="s">
        <v>107</v>
      </c>
      <c r="C6" s="64" t="s">
        <v>81</v>
      </c>
      <c r="D6" s="64"/>
      <c r="E6" s="64"/>
      <c r="F6" s="64" t="s">
        <v>91</v>
      </c>
      <c r="G6" s="65">
        <v>0.03</v>
      </c>
      <c r="H6" s="64">
        <v>1</v>
      </c>
      <c r="I6" s="65">
        <f t="shared" si="0"/>
        <v>0.03</v>
      </c>
      <c r="J6" s="65">
        <f>I6*J3</f>
        <v>11.25</v>
      </c>
      <c r="K6" s="66"/>
    </row>
    <row r="7" spans="2:11" x14ac:dyDescent="0.45">
      <c r="B7" s="63" t="s">
        <v>108</v>
      </c>
      <c r="C7" s="64" t="s">
        <v>83</v>
      </c>
      <c r="D7" s="64"/>
      <c r="E7" s="64"/>
      <c r="F7" s="64" t="s">
        <v>93</v>
      </c>
      <c r="G7" s="65">
        <v>0.02</v>
      </c>
      <c r="H7" s="64">
        <v>1</v>
      </c>
      <c r="I7" s="65">
        <f t="shared" si="0"/>
        <v>0.02</v>
      </c>
      <c r="J7" s="65">
        <f>I7*J3</f>
        <v>7.5</v>
      </c>
      <c r="K7" s="66"/>
    </row>
    <row r="8" spans="2:11" x14ac:dyDescent="0.45">
      <c r="B8" s="63" t="s">
        <v>109</v>
      </c>
      <c r="C8" s="64" t="s">
        <v>84</v>
      </c>
      <c r="D8" s="64"/>
      <c r="E8" s="64"/>
      <c r="F8" s="64" t="s">
        <v>94</v>
      </c>
      <c r="G8" s="65">
        <v>2.9</v>
      </c>
      <c r="H8" s="64">
        <v>1</v>
      </c>
      <c r="I8" s="65">
        <f t="shared" si="0"/>
        <v>2.9</v>
      </c>
      <c r="J8" s="65">
        <f>I8*J3</f>
        <v>1087.5</v>
      </c>
      <c r="K8" s="66"/>
    </row>
    <row r="9" spans="2:11" x14ac:dyDescent="0.45">
      <c r="B9" s="63" t="s">
        <v>83</v>
      </c>
      <c r="C9" s="64" t="s">
        <v>83</v>
      </c>
      <c r="D9" s="64"/>
      <c r="E9" s="64"/>
      <c r="F9" s="64" t="s">
        <v>95</v>
      </c>
      <c r="G9" s="65">
        <v>0.21</v>
      </c>
      <c r="H9" s="64">
        <v>18</v>
      </c>
      <c r="I9" s="65">
        <f t="shared" si="0"/>
        <v>3.78</v>
      </c>
      <c r="J9" s="65">
        <f>I9*J3</f>
        <v>1417.5</v>
      </c>
      <c r="K9" s="66"/>
    </row>
    <row r="10" spans="2:11" x14ac:dyDescent="0.45">
      <c r="B10" s="63" t="s">
        <v>110</v>
      </c>
      <c r="C10" s="64" t="s">
        <v>85</v>
      </c>
      <c r="D10" s="64"/>
      <c r="E10" s="64"/>
      <c r="F10" s="64" t="s">
        <v>96</v>
      </c>
      <c r="G10" s="65">
        <v>0.45</v>
      </c>
      <c r="H10" s="64">
        <v>1</v>
      </c>
      <c r="I10" s="65">
        <f t="shared" si="0"/>
        <v>0.45</v>
      </c>
      <c r="J10" s="65">
        <f>I10*J3</f>
        <v>168.75</v>
      </c>
      <c r="K10" s="66"/>
    </row>
    <row r="11" spans="2:11" x14ac:dyDescent="0.45">
      <c r="B11" s="63" t="s">
        <v>111</v>
      </c>
      <c r="C11" s="64" t="s">
        <v>82</v>
      </c>
      <c r="D11" s="64"/>
      <c r="E11" s="64"/>
      <c r="F11" s="64" t="s">
        <v>92</v>
      </c>
      <c r="G11" s="65">
        <v>0.05</v>
      </c>
      <c r="H11" s="64">
        <v>3</v>
      </c>
      <c r="I11" s="65">
        <f t="shared" si="0"/>
        <v>0.15000000000000002</v>
      </c>
      <c r="J11" s="65">
        <f>I11*J3</f>
        <v>56.250000000000007</v>
      </c>
      <c r="K11" s="66"/>
    </row>
    <row r="12" spans="2:11" x14ac:dyDescent="0.45">
      <c r="B12" s="63" t="s">
        <v>112</v>
      </c>
      <c r="C12" s="64" t="s">
        <v>86</v>
      </c>
      <c r="D12" s="64"/>
      <c r="E12" s="64"/>
      <c r="F12" s="64" t="s">
        <v>97</v>
      </c>
      <c r="G12" s="65">
        <v>0.23</v>
      </c>
      <c r="H12" s="64">
        <v>1</v>
      </c>
      <c r="I12" s="65">
        <f t="shared" si="0"/>
        <v>0.23</v>
      </c>
      <c r="J12" s="65">
        <f>I12*J3</f>
        <v>86.25</v>
      </c>
      <c r="K12" s="66"/>
    </row>
    <row r="13" spans="2:11" x14ac:dyDescent="0.45">
      <c r="B13" s="63" t="s">
        <v>113</v>
      </c>
      <c r="C13" s="64" t="s">
        <v>87</v>
      </c>
      <c r="D13" s="64"/>
      <c r="E13" s="64"/>
      <c r="F13" s="64" t="s">
        <v>98</v>
      </c>
      <c r="G13" s="65">
        <v>1.5</v>
      </c>
      <c r="H13" s="64">
        <v>1</v>
      </c>
      <c r="I13" s="65">
        <f t="shared" si="0"/>
        <v>1.5</v>
      </c>
      <c r="J13" s="65">
        <f>I13*J3</f>
        <v>562.5</v>
      </c>
      <c r="K13" s="66"/>
    </row>
    <row r="14" spans="2:11" x14ac:dyDescent="0.45">
      <c r="B14" s="63" t="s">
        <v>114</v>
      </c>
      <c r="C14" s="64" t="s">
        <v>88</v>
      </c>
      <c r="D14" s="64"/>
      <c r="E14" s="64"/>
      <c r="F14" s="64" t="s">
        <v>99</v>
      </c>
      <c r="G14" s="65">
        <v>0.27</v>
      </c>
      <c r="H14" s="64">
        <v>2</v>
      </c>
      <c r="I14" s="65">
        <f t="shared" si="0"/>
        <v>0.54</v>
      </c>
      <c r="J14" s="65">
        <f>I14*J3</f>
        <v>202.5</v>
      </c>
      <c r="K14" s="66"/>
    </row>
    <row r="15" spans="2:11" x14ac:dyDescent="0.45">
      <c r="B15" s="63" t="s">
        <v>114</v>
      </c>
      <c r="C15" s="64" t="s">
        <v>89</v>
      </c>
      <c r="D15" s="64"/>
      <c r="E15" s="64"/>
      <c r="F15" s="64" t="s">
        <v>100</v>
      </c>
      <c r="G15" s="65">
        <v>2</v>
      </c>
      <c r="H15" s="64">
        <v>1</v>
      </c>
      <c r="I15" s="65">
        <f t="shared" si="0"/>
        <v>2</v>
      </c>
      <c r="J15" s="65">
        <f>I15*J3</f>
        <v>750</v>
      </c>
      <c r="K15" s="66"/>
    </row>
    <row r="16" spans="2:11" x14ac:dyDescent="0.45">
      <c r="B16" s="63" t="s">
        <v>115</v>
      </c>
      <c r="C16" s="64" t="s">
        <v>90</v>
      </c>
      <c r="D16" s="64"/>
      <c r="E16" s="64"/>
      <c r="F16" s="64" t="s">
        <v>101</v>
      </c>
      <c r="G16" s="65">
        <v>0.53</v>
      </c>
      <c r="H16" s="64">
        <v>1</v>
      </c>
      <c r="I16" s="65">
        <f t="shared" si="0"/>
        <v>0.53</v>
      </c>
      <c r="J16" s="65">
        <f>I16*J3</f>
        <v>198.75</v>
      </c>
      <c r="K16" s="66"/>
    </row>
    <row r="17" spans="1:11" x14ac:dyDescent="0.45">
      <c r="B17" s="63" t="s">
        <v>116</v>
      </c>
      <c r="C17" s="64" t="s">
        <v>86</v>
      </c>
      <c r="D17" s="64"/>
      <c r="E17" s="64"/>
      <c r="F17" s="64" t="s">
        <v>102</v>
      </c>
      <c r="G17" s="65">
        <v>0.43</v>
      </c>
      <c r="H17" s="64">
        <v>1</v>
      </c>
      <c r="I17" s="65">
        <f t="shared" si="0"/>
        <v>0.43</v>
      </c>
      <c r="J17" s="65">
        <f>I17*J3</f>
        <v>161.25</v>
      </c>
      <c r="K17" s="66"/>
    </row>
    <row r="18" spans="1:11" x14ac:dyDescent="0.45">
      <c r="B18" s="63" t="s">
        <v>117</v>
      </c>
      <c r="C18" s="64" t="s">
        <v>81</v>
      </c>
      <c r="D18" s="64"/>
      <c r="E18" s="64"/>
      <c r="F18" s="64" t="s">
        <v>91</v>
      </c>
      <c r="G18" s="65">
        <v>0.02</v>
      </c>
      <c r="H18" s="64">
        <v>1</v>
      </c>
      <c r="I18" s="65">
        <f t="shared" si="0"/>
        <v>0.02</v>
      </c>
      <c r="J18" s="65">
        <f>I18*J3</f>
        <v>7.5</v>
      </c>
      <c r="K18" s="66"/>
    </row>
    <row r="19" spans="1:11" x14ac:dyDescent="0.45">
      <c r="B19" s="63" t="s">
        <v>118</v>
      </c>
      <c r="C19" s="64" t="s">
        <v>90</v>
      </c>
      <c r="D19" s="64"/>
      <c r="E19" s="64"/>
      <c r="F19" s="64" t="s">
        <v>96</v>
      </c>
      <c r="G19" s="65">
        <v>0.47</v>
      </c>
      <c r="H19" s="64">
        <v>1</v>
      </c>
      <c r="I19" s="65">
        <f t="shared" si="0"/>
        <v>0.47</v>
      </c>
      <c r="J19" s="65">
        <f>I19*J3</f>
        <v>176.25</v>
      </c>
      <c r="K19" s="66"/>
    </row>
    <row r="20" spans="1:11" x14ac:dyDescent="0.45">
      <c r="B20" s="63" t="s">
        <v>103</v>
      </c>
      <c r="C20" s="64" t="s">
        <v>86</v>
      </c>
      <c r="D20" s="64"/>
      <c r="E20" s="64"/>
      <c r="F20" s="64" t="s">
        <v>103</v>
      </c>
      <c r="G20" s="65">
        <v>0.62</v>
      </c>
      <c r="H20" s="64">
        <v>1</v>
      </c>
      <c r="I20" s="65">
        <f t="shared" si="0"/>
        <v>0.62</v>
      </c>
      <c r="J20" s="65">
        <f>I20*J3</f>
        <v>232.5</v>
      </c>
      <c r="K20" s="66"/>
    </row>
    <row r="21" spans="1:11" x14ac:dyDescent="0.45">
      <c r="B21" s="63" t="s">
        <v>119</v>
      </c>
      <c r="C21" s="64" t="s">
        <v>82</v>
      </c>
      <c r="D21" s="64"/>
      <c r="E21" s="64"/>
      <c r="F21" s="64" t="s">
        <v>92</v>
      </c>
      <c r="G21" s="65">
        <v>7.0000000000000007E-2</v>
      </c>
      <c r="H21" s="64">
        <v>1</v>
      </c>
      <c r="I21" s="65">
        <f t="shared" si="0"/>
        <v>7.0000000000000007E-2</v>
      </c>
      <c r="J21" s="65">
        <f>I21*J3</f>
        <v>26.250000000000004</v>
      </c>
      <c r="K21" s="66"/>
    </row>
    <row r="22" spans="1:11" x14ac:dyDescent="0.45">
      <c r="A22" s="57"/>
      <c r="B22" s="63" t="s">
        <v>120</v>
      </c>
      <c r="C22" s="64" t="s">
        <v>81</v>
      </c>
      <c r="D22" s="64"/>
      <c r="E22" s="64"/>
      <c r="F22" s="64" t="s">
        <v>91</v>
      </c>
      <c r="G22" s="65">
        <v>0.03</v>
      </c>
      <c r="H22" s="64">
        <v>1</v>
      </c>
      <c r="I22" s="65">
        <f t="shared" si="0"/>
        <v>0.03</v>
      </c>
      <c r="J22" s="65">
        <f>I22*J3</f>
        <v>11.25</v>
      </c>
      <c r="K22" s="66"/>
    </row>
    <row r="23" spans="1:11" ht="14.65" thickBot="1" x14ac:dyDescent="0.5">
      <c r="B23" s="67" t="s">
        <v>121</v>
      </c>
      <c r="C23" s="68" t="s">
        <v>83</v>
      </c>
      <c r="D23" s="69"/>
      <c r="E23" s="69"/>
      <c r="F23" s="68" t="s">
        <v>104</v>
      </c>
      <c r="G23" s="70">
        <v>0.02</v>
      </c>
      <c r="H23" s="68">
        <v>1</v>
      </c>
      <c r="I23" s="70">
        <f t="shared" si="0"/>
        <v>0.02</v>
      </c>
      <c r="J23" s="70">
        <f>I23*J3</f>
        <v>7.5</v>
      </c>
      <c r="K23" s="71"/>
    </row>
    <row r="24" spans="1:11" ht="14.65" thickBot="1" x14ac:dyDescent="0.5">
      <c r="H24" s="61">
        <f>SUM(H4:H23)</f>
        <v>59</v>
      </c>
      <c r="I24" s="58">
        <f>SUM(I4:I23)</f>
        <v>14.459999999999997</v>
      </c>
      <c r="J24" s="62">
        <f>SUM(J3:J23)</f>
        <v>5797.5</v>
      </c>
    </row>
    <row r="25" spans="1:11" ht="14.65" thickBot="1" x14ac:dyDescent="0.5">
      <c r="I25" s="3"/>
      <c r="J25" s="3"/>
    </row>
    <row r="26" spans="1:11" ht="14.65" thickBot="1" x14ac:dyDescent="0.5">
      <c r="B26" s="131" t="s">
        <v>122</v>
      </c>
      <c r="C26" s="132"/>
      <c r="D26" s="132"/>
      <c r="E26" s="132"/>
      <c r="F26" s="132"/>
      <c r="G26" s="132"/>
      <c r="H26" s="132"/>
      <c r="I26" s="132"/>
      <c r="J26" s="132"/>
      <c r="K26" s="133"/>
    </row>
    <row r="27" spans="1:11" x14ac:dyDescent="0.45">
      <c r="B27" s="17" t="s">
        <v>65</v>
      </c>
      <c r="C27" s="18" t="s">
        <v>66</v>
      </c>
      <c r="D27" s="18" t="s">
        <v>67</v>
      </c>
      <c r="E27" s="18" t="s">
        <v>68</v>
      </c>
      <c r="F27" s="18" t="s">
        <v>69</v>
      </c>
      <c r="G27" s="19" t="s">
        <v>70</v>
      </c>
      <c r="H27" s="18" t="s">
        <v>74</v>
      </c>
      <c r="I27" s="18" t="s">
        <v>71</v>
      </c>
      <c r="J27" s="31">
        <f>J3</f>
        <v>375</v>
      </c>
      <c r="K27" s="20" t="s">
        <v>72</v>
      </c>
    </row>
    <row r="28" spans="1:11" x14ac:dyDescent="0.45">
      <c r="B28" s="10" t="s">
        <v>127</v>
      </c>
      <c r="C28" s="2" t="s">
        <v>128</v>
      </c>
      <c r="D28" s="2" t="s">
        <v>129</v>
      </c>
      <c r="E28" s="2"/>
      <c r="F28" s="2"/>
      <c r="G28" s="4">
        <v>1</v>
      </c>
      <c r="H28" s="2">
        <v>1</v>
      </c>
      <c r="I28" s="5">
        <f>G28*H28</f>
        <v>1</v>
      </c>
      <c r="J28" s="5">
        <f>G28*J27</f>
        <v>375</v>
      </c>
      <c r="K28" s="6"/>
    </row>
    <row r="29" spans="1:11" x14ac:dyDescent="0.45">
      <c r="B29" s="10" t="s">
        <v>41</v>
      </c>
      <c r="C29" s="2" t="s">
        <v>167</v>
      </c>
      <c r="D29" s="2" t="s">
        <v>129</v>
      </c>
      <c r="E29" s="2"/>
      <c r="F29" s="2"/>
      <c r="G29" s="4">
        <v>1.5659999999999998</v>
      </c>
      <c r="H29" s="2">
        <v>1</v>
      </c>
      <c r="I29" s="5">
        <f>G29*H29</f>
        <v>1.5659999999999998</v>
      </c>
      <c r="J29" s="5">
        <f>I29*J27</f>
        <v>587.24999999999989</v>
      </c>
      <c r="K29" s="6"/>
    </row>
    <row r="30" spans="1:11" x14ac:dyDescent="0.45">
      <c r="B30" s="10"/>
      <c r="C30" s="2" t="s">
        <v>166</v>
      </c>
      <c r="D30" s="2" t="s">
        <v>168</v>
      </c>
      <c r="E30" s="2"/>
      <c r="F30" s="2"/>
      <c r="G30" s="4">
        <v>3.21</v>
      </c>
      <c r="H30" s="2">
        <v>1</v>
      </c>
      <c r="I30" s="5">
        <f>G30*H30</f>
        <v>3.21</v>
      </c>
      <c r="J30" s="5">
        <f>I30*J27</f>
        <v>1203.75</v>
      </c>
      <c r="K30" s="46"/>
    </row>
    <row r="31" spans="1:11" ht="14.65" thickBot="1" x14ac:dyDescent="0.5">
      <c r="B31" s="11"/>
      <c r="C31" s="8" t="s">
        <v>76</v>
      </c>
      <c r="D31" s="8" t="s">
        <v>77</v>
      </c>
      <c r="E31" s="8"/>
      <c r="F31" s="8"/>
      <c r="G31" s="7">
        <v>0.22</v>
      </c>
      <c r="H31" s="8">
        <v>1</v>
      </c>
      <c r="I31" s="9">
        <f>G31*H31</f>
        <v>0.22</v>
      </c>
      <c r="J31" s="9">
        <f>I31*J27</f>
        <v>82.5</v>
      </c>
      <c r="K31" s="72"/>
    </row>
    <row r="32" spans="1:11" ht="14.65" thickBot="1" x14ac:dyDescent="0.5">
      <c r="I32" s="58">
        <f>SUM(I28:I31)</f>
        <v>5.9959999999999996</v>
      </c>
      <c r="J32" s="59">
        <f>SUM(J28:J31)</f>
        <v>2248.5</v>
      </c>
    </row>
    <row r="33" spans="2:2" ht="14.65" thickBot="1" x14ac:dyDescent="0.5"/>
    <row r="34" spans="2:2" ht="14.65" thickBot="1" x14ac:dyDescent="0.5">
      <c r="B34" s="22" t="s">
        <v>60</v>
      </c>
    </row>
    <row r="35" spans="2:2" x14ac:dyDescent="0.45">
      <c r="B35" s="23" t="s">
        <v>61</v>
      </c>
    </row>
    <row r="36" spans="2:2" x14ac:dyDescent="0.45">
      <c r="B36" s="24" t="s">
        <v>62</v>
      </c>
    </row>
    <row r="37" spans="2:2" ht="14.65" thickBot="1" x14ac:dyDescent="0.5">
      <c r="B37" s="25" t="s">
        <v>63</v>
      </c>
    </row>
  </sheetData>
  <mergeCells count="2">
    <mergeCell ref="B26:K26"/>
    <mergeCell ref="B2:K2"/>
  </mergeCells>
  <pageMargins left="0.7" right="0.7" top="0.75" bottom="0.75" header="0.3" footer="0.3"/>
  <pageSetup orientation="portrait" horizontalDpi="4294967295" verticalDpi="4294967295" r:id="rId1"/>
  <ignoredErrors>
    <ignoredError sqref="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5DB-36FF-430F-ADEC-7F25D895F863}">
  <dimension ref="A1:K34"/>
  <sheetViews>
    <sheetView zoomScale="110" zoomScaleNormal="110" workbookViewId="0">
      <selection activeCell="B31" sqref="B31:B34"/>
    </sheetView>
  </sheetViews>
  <sheetFormatPr defaultColWidth="8.86328125" defaultRowHeight="14.25" x14ac:dyDescent="0.45"/>
  <cols>
    <col min="1" max="1" width="2.1328125" customWidth="1"/>
    <col min="2" max="2" width="21.53125" bestFit="1" customWidth="1"/>
    <col min="3" max="3" width="18.19921875" customWidth="1"/>
    <col min="4" max="4" width="12.1328125" bestFit="1" customWidth="1"/>
    <col min="5" max="5" width="11.1328125" bestFit="1" customWidth="1"/>
    <col min="6" max="6" width="28.1328125" bestFit="1" customWidth="1"/>
    <col min="7" max="7" width="8.86328125" style="1"/>
    <col min="9" max="9" width="14" customWidth="1"/>
    <col min="10" max="10" width="15.86328125" customWidth="1"/>
    <col min="11" max="11" width="23.1992187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'Project Summary'!K7</f>
        <v>40</v>
      </c>
      <c r="K3" s="16" t="s">
        <v>72</v>
      </c>
    </row>
    <row r="4" spans="2:11" x14ac:dyDescent="0.45">
      <c r="B4" s="63" t="s">
        <v>105</v>
      </c>
      <c r="C4" s="64" t="s">
        <v>81</v>
      </c>
      <c r="D4" s="64"/>
      <c r="E4" s="64"/>
      <c r="F4" s="64" t="s">
        <v>91</v>
      </c>
      <c r="G4" s="65">
        <v>0.02</v>
      </c>
      <c r="H4" s="64">
        <v>3</v>
      </c>
      <c r="I4" s="65">
        <f>G4*H4</f>
        <v>0.06</v>
      </c>
      <c r="J4" s="65">
        <f>I4*J3</f>
        <v>2.4</v>
      </c>
      <c r="K4" s="66"/>
    </row>
    <row r="5" spans="2:11" x14ac:dyDescent="0.45">
      <c r="B5" s="63" t="s">
        <v>106</v>
      </c>
      <c r="C5" s="64" t="s">
        <v>82</v>
      </c>
      <c r="D5" s="64"/>
      <c r="E5" s="64"/>
      <c r="F5" s="64" t="s">
        <v>92</v>
      </c>
      <c r="G5" s="65">
        <v>0.05</v>
      </c>
      <c r="H5" s="64">
        <v>1</v>
      </c>
      <c r="I5" s="65">
        <f t="shared" ref="I5:I21" si="0">G5*H5</f>
        <v>0.05</v>
      </c>
      <c r="J5" s="65">
        <f>I5*J3</f>
        <v>2</v>
      </c>
      <c r="K5" s="66"/>
    </row>
    <row r="6" spans="2:11" x14ac:dyDescent="0.45">
      <c r="B6" s="63" t="s">
        <v>107</v>
      </c>
      <c r="C6" s="64" t="s">
        <v>81</v>
      </c>
      <c r="D6" s="64"/>
      <c r="E6" s="64"/>
      <c r="F6" s="64" t="s">
        <v>91</v>
      </c>
      <c r="G6" s="65">
        <v>0.02</v>
      </c>
      <c r="H6" s="64">
        <v>1</v>
      </c>
      <c r="I6" s="65">
        <f t="shared" si="0"/>
        <v>0.02</v>
      </c>
      <c r="J6" s="65">
        <f>I6*J3</f>
        <v>0.8</v>
      </c>
      <c r="K6" s="66"/>
    </row>
    <row r="7" spans="2:11" x14ac:dyDescent="0.45">
      <c r="B7" s="63" t="s">
        <v>109</v>
      </c>
      <c r="C7" s="64" t="s">
        <v>84</v>
      </c>
      <c r="D7" s="64"/>
      <c r="E7" s="64"/>
      <c r="F7" s="64" t="s">
        <v>94</v>
      </c>
      <c r="G7" s="65">
        <v>2.9</v>
      </c>
      <c r="H7" s="64">
        <v>1</v>
      </c>
      <c r="I7" s="65">
        <f t="shared" si="0"/>
        <v>2.9</v>
      </c>
      <c r="J7" s="65">
        <f>I7*J3</f>
        <v>116</v>
      </c>
      <c r="K7" s="66"/>
    </row>
    <row r="8" spans="2:11" x14ac:dyDescent="0.45">
      <c r="B8" s="63" t="s">
        <v>83</v>
      </c>
      <c r="C8" s="64" t="s">
        <v>83</v>
      </c>
      <c r="D8" s="64"/>
      <c r="E8" s="64"/>
      <c r="F8" s="64" t="s">
        <v>95</v>
      </c>
      <c r="G8" s="65">
        <v>0.18</v>
      </c>
      <c r="H8" s="64">
        <v>3</v>
      </c>
      <c r="I8" s="65">
        <f t="shared" si="0"/>
        <v>0.54</v>
      </c>
      <c r="J8" s="65">
        <f>I8*J3</f>
        <v>21.6</v>
      </c>
      <c r="K8" s="66"/>
    </row>
    <row r="9" spans="2:11" x14ac:dyDescent="0.45">
      <c r="B9" s="63" t="s">
        <v>110</v>
      </c>
      <c r="C9" s="64" t="s">
        <v>85</v>
      </c>
      <c r="D9" s="64"/>
      <c r="E9" s="64"/>
      <c r="F9" s="64" t="s">
        <v>96</v>
      </c>
      <c r="G9" s="65">
        <v>0.45</v>
      </c>
      <c r="H9" s="64">
        <v>1</v>
      </c>
      <c r="I9" s="65">
        <f t="shared" si="0"/>
        <v>0.45</v>
      </c>
      <c r="J9" s="65">
        <f>I9*J3</f>
        <v>18</v>
      </c>
      <c r="K9" s="66"/>
    </row>
    <row r="10" spans="2:11" x14ac:dyDescent="0.45">
      <c r="B10" s="63" t="s">
        <v>111</v>
      </c>
      <c r="C10" s="64" t="s">
        <v>82</v>
      </c>
      <c r="D10" s="64"/>
      <c r="E10" s="64"/>
      <c r="F10" s="64" t="s">
        <v>92</v>
      </c>
      <c r="G10" s="65">
        <v>0.05</v>
      </c>
      <c r="H10" s="64">
        <v>3</v>
      </c>
      <c r="I10" s="65">
        <f t="shared" si="0"/>
        <v>0.15000000000000002</v>
      </c>
      <c r="J10" s="65">
        <f>I10*J3</f>
        <v>6.0000000000000009</v>
      </c>
      <c r="K10" s="66"/>
    </row>
    <row r="11" spans="2:11" x14ac:dyDescent="0.45">
      <c r="B11" s="63" t="s">
        <v>112</v>
      </c>
      <c r="C11" s="64" t="s">
        <v>86</v>
      </c>
      <c r="D11" s="64"/>
      <c r="E11" s="64"/>
      <c r="F11" s="64" t="s">
        <v>97</v>
      </c>
      <c r="G11" s="65">
        <v>0.23</v>
      </c>
      <c r="H11" s="64">
        <v>1</v>
      </c>
      <c r="I11" s="65">
        <f t="shared" si="0"/>
        <v>0.23</v>
      </c>
      <c r="J11" s="65">
        <f>I11*J3</f>
        <v>9.2000000000000011</v>
      </c>
      <c r="K11" s="66"/>
    </row>
    <row r="12" spans="2:11" x14ac:dyDescent="0.45">
      <c r="B12" s="63" t="s">
        <v>113</v>
      </c>
      <c r="C12" s="64" t="s">
        <v>87</v>
      </c>
      <c r="D12" s="64"/>
      <c r="E12" s="64"/>
      <c r="F12" s="64" t="s">
        <v>98</v>
      </c>
      <c r="G12" s="65">
        <v>1.42</v>
      </c>
      <c r="H12" s="64">
        <v>1</v>
      </c>
      <c r="I12" s="65">
        <f t="shared" si="0"/>
        <v>1.42</v>
      </c>
      <c r="J12" s="65">
        <f>I12*J3</f>
        <v>56.8</v>
      </c>
      <c r="K12" s="66"/>
    </row>
    <row r="13" spans="2:11" x14ac:dyDescent="0.45">
      <c r="B13" s="63" t="s">
        <v>114</v>
      </c>
      <c r="C13" s="64" t="s">
        <v>88</v>
      </c>
      <c r="D13" s="64"/>
      <c r="E13" s="64"/>
      <c r="F13" s="64" t="s">
        <v>99</v>
      </c>
      <c r="G13" s="65">
        <v>0.25</v>
      </c>
      <c r="H13" s="64">
        <v>2</v>
      </c>
      <c r="I13" s="65">
        <f t="shared" si="0"/>
        <v>0.5</v>
      </c>
      <c r="J13" s="65">
        <f>I13*J3</f>
        <v>20</v>
      </c>
      <c r="K13" s="66"/>
    </row>
    <row r="14" spans="2:11" x14ac:dyDescent="0.45">
      <c r="B14" s="63" t="s">
        <v>114</v>
      </c>
      <c r="C14" s="64" t="s">
        <v>89</v>
      </c>
      <c r="D14" s="64"/>
      <c r="E14" s="64"/>
      <c r="F14" s="64" t="s">
        <v>100</v>
      </c>
      <c r="G14" s="65">
        <v>2</v>
      </c>
      <c r="H14" s="64">
        <v>1</v>
      </c>
      <c r="I14" s="65">
        <f t="shared" si="0"/>
        <v>2</v>
      </c>
      <c r="J14" s="65">
        <f>I14*J3</f>
        <v>80</v>
      </c>
      <c r="K14" s="66"/>
    </row>
    <row r="15" spans="2:11" x14ac:dyDescent="0.45">
      <c r="B15" s="63" t="s">
        <v>115</v>
      </c>
      <c r="C15" s="64" t="s">
        <v>90</v>
      </c>
      <c r="D15" s="64"/>
      <c r="E15" s="64"/>
      <c r="F15" s="64" t="s">
        <v>101</v>
      </c>
      <c r="G15" s="65">
        <v>0.48</v>
      </c>
      <c r="H15" s="64">
        <v>1</v>
      </c>
      <c r="I15" s="65">
        <f t="shared" si="0"/>
        <v>0.48</v>
      </c>
      <c r="J15" s="65">
        <f>I15*J3</f>
        <v>19.2</v>
      </c>
      <c r="K15" s="66"/>
    </row>
    <row r="16" spans="2:11" x14ac:dyDescent="0.45">
      <c r="B16" s="63" t="s">
        <v>116</v>
      </c>
      <c r="C16" s="64" t="s">
        <v>86</v>
      </c>
      <c r="D16" s="64"/>
      <c r="E16" s="64"/>
      <c r="F16" s="64" t="s">
        <v>102</v>
      </c>
      <c r="G16" s="65">
        <v>0.38</v>
      </c>
      <c r="H16" s="64">
        <v>1</v>
      </c>
      <c r="I16" s="65">
        <f t="shared" si="0"/>
        <v>0.38</v>
      </c>
      <c r="J16" s="65">
        <f>I16*J3</f>
        <v>15.2</v>
      </c>
      <c r="K16" s="66"/>
    </row>
    <row r="17" spans="1:11" x14ac:dyDescent="0.45">
      <c r="B17" s="63" t="s">
        <v>117</v>
      </c>
      <c r="C17" s="64" t="s">
        <v>81</v>
      </c>
      <c r="D17" s="64"/>
      <c r="E17" s="64"/>
      <c r="F17" s="64" t="s">
        <v>91</v>
      </c>
      <c r="G17" s="65">
        <v>0.02</v>
      </c>
      <c r="H17" s="64">
        <v>1</v>
      </c>
      <c r="I17" s="65">
        <f t="shared" si="0"/>
        <v>0.02</v>
      </c>
      <c r="J17" s="65">
        <f>I17*J3</f>
        <v>0.8</v>
      </c>
      <c r="K17" s="66"/>
    </row>
    <row r="18" spans="1:11" x14ac:dyDescent="0.45">
      <c r="B18" s="63" t="s">
        <v>118</v>
      </c>
      <c r="C18" s="64" t="s">
        <v>90</v>
      </c>
      <c r="D18" s="64"/>
      <c r="E18" s="64"/>
      <c r="F18" s="64" t="s">
        <v>96</v>
      </c>
      <c r="G18" s="65">
        <v>0.45</v>
      </c>
      <c r="H18" s="64">
        <v>1</v>
      </c>
      <c r="I18" s="65">
        <f t="shared" si="0"/>
        <v>0.45</v>
      </c>
      <c r="J18" s="65">
        <f>I18*J3</f>
        <v>18</v>
      </c>
      <c r="K18" s="66"/>
    </row>
    <row r="19" spans="1:11" x14ac:dyDescent="0.45">
      <c r="B19" s="63" t="s">
        <v>119</v>
      </c>
      <c r="C19" s="64" t="s">
        <v>82</v>
      </c>
      <c r="D19" s="64"/>
      <c r="E19" s="64"/>
      <c r="F19" s="64" t="s">
        <v>92</v>
      </c>
      <c r="G19" s="65">
        <v>0.05</v>
      </c>
      <c r="H19" s="64">
        <v>1</v>
      </c>
      <c r="I19" s="65">
        <f t="shared" si="0"/>
        <v>0.05</v>
      </c>
      <c r="J19" s="65">
        <f>I19*J3</f>
        <v>2</v>
      </c>
      <c r="K19" s="66"/>
    </row>
    <row r="20" spans="1:11" x14ac:dyDescent="0.45">
      <c r="A20" s="57"/>
      <c r="B20" s="63" t="s">
        <v>120</v>
      </c>
      <c r="C20" s="64" t="s">
        <v>81</v>
      </c>
      <c r="D20" s="64"/>
      <c r="E20" s="64"/>
      <c r="F20" s="64" t="s">
        <v>91</v>
      </c>
      <c r="G20" s="65">
        <v>0.02</v>
      </c>
      <c r="H20" s="64">
        <v>1</v>
      </c>
      <c r="I20" s="65">
        <f t="shared" si="0"/>
        <v>0.02</v>
      </c>
      <c r="J20" s="65">
        <f>I20*J3</f>
        <v>0.8</v>
      </c>
      <c r="K20" s="66"/>
    </row>
    <row r="21" spans="1:11" ht="14.65" thickBot="1" x14ac:dyDescent="0.5">
      <c r="B21" s="67" t="s">
        <v>121</v>
      </c>
      <c r="C21" s="68" t="s">
        <v>83</v>
      </c>
      <c r="D21" s="69"/>
      <c r="E21" s="69"/>
      <c r="F21" s="68" t="s">
        <v>104</v>
      </c>
      <c r="G21" s="70">
        <v>0.01</v>
      </c>
      <c r="H21" s="68">
        <v>1</v>
      </c>
      <c r="I21" s="70">
        <f t="shared" si="0"/>
        <v>0.01</v>
      </c>
      <c r="J21" s="70">
        <f>I21*J3</f>
        <v>0.4</v>
      </c>
      <c r="K21" s="71"/>
    </row>
    <row r="22" spans="1:11" ht="14.65" thickBot="1" x14ac:dyDescent="0.5">
      <c r="H22" s="61">
        <f>SUM(H4:H21)</f>
        <v>25</v>
      </c>
      <c r="I22" s="58">
        <f>SUM(I4:I21)</f>
        <v>9.73</v>
      </c>
      <c r="J22" s="62">
        <f>SUM(J3:J21)</f>
        <v>429.19999999999993</v>
      </c>
    </row>
    <row r="23" spans="1:11" ht="14.65" thickBot="1" x14ac:dyDescent="0.5">
      <c r="I23" s="3"/>
      <c r="J23" s="3"/>
    </row>
    <row r="24" spans="1:11" ht="14.65" thickBot="1" x14ac:dyDescent="0.5">
      <c r="B24" s="131" t="s">
        <v>122</v>
      </c>
      <c r="C24" s="132"/>
      <c r="D24" s="132"/>
      <c r="E24" s="132"/>
      <c r="F24" s="132"/>
      <c r="G24" s="132"/>
      <c r="H24" s="132"/>
      <c r="I24" s="132"/>
      <c r="J24" s="132"/>
      <c r="K24" s="133"/>
    </row>
    <row r="25" spans="1:11" x14ac:dyDescent="0.45">
      <c r="B25" s="17" t="s">
        <v>65</v>
      </c>
      <c r="C25" s="18" t="s">
        <v>66</v>
      </c>
      <c r="D25" s="18" t="s">
        <v>67</v>
      </c>
      <c r="E25" s="18" t="s">
        <v>68</v>
      </c>
      <c r="F25" s="18" t="s">
        <v>69</v>
      </c>
      <c r="G25" s="19" t="s">
        <v>70</v>
      </c>
      <c r="H25" s="18" t="s">
        <v>74</v>
      </c>
      <c r="I25" s="18" t="s">
        <v>71</v>
      </c>
      <c r="J25" s="31">
        <f>J3</f>
        <v>40</v>
      </c>
      <c r="K25" s="20" t="s">
        <v>72</v>
      </c>
    </row>
    <row r="26" spans="1:11" x14ac:dyDescent="0.45">
      <c r="B26" s="10"/>
      <c r="C26" s="2"/>
      <c r="D26" s="2"/>
      <c r="E26" s="2"/>
      <c r="F26" s="2"/>
      <c r="G26" s="4">
        <v>0</v>
      </c>
      <c r="H26" s="2">
        <v>0</v>
      </c>
      <c r="I26" s="5">
        <f>G26*H26</f>
        <v>0</v>
      </c>
      <c r="J26" s="5">
        <f>I26*J25</f>
        <v>0</v>
      </c>
      <c r="K26" s="6"/>
    </row>
    <row r="27" spans="1:11" x14ac:dyDescent="0.45">
      <c r="B27" s="10"/>
      <c r="C27" s="2"/>
      <c r="D27" s="2"/>
      <c r="E27" s="2"/>
      <c r="F27" s="2"/>
      <c r="G27" s="4">
        <v>0</v>
      </c>
      <c r="H27" s="2">
        <v>0</v>
      </c>
      <c r="I27" s="5">
        <f t="shared" ref="I27:I28" si="1">G27*H27</f>
        <v>0</v>
      </c>
      <c r="J27" s="5"/>
      <c r="K27" s="46"/>
    </row>
    <row r="28" spans="1:11" ht="14.65" thickBot="1" x14ac:dyDescent="0.5">
      <c r="B28" s="11"/>
      <c r="C28" s="8"/>
      <c r="D28" s="8"/>
      <c r="E28" s="8"/>
      <c r="F28" s="8"/>
      <c r="G28" s="7">
        <v>0</v>
      </c>
      <c r="H28" s="8">
        <v>0</v>
      </c>
      <c r="I28" s="5">
        <f t="shared" si="1"/>
        <v>0</v>
      </c>
      <c r="J28" s="9"/>
      <c r="K28" s="72"/>
    </row>
    <row r="29" spans="1:11" ht="14.65" thickBot="1" x14ac:dyDescent="0.5">
      <c r="I29" s="58">
        <f>SUM(I26:I28)</f>
        <v>0</v>
      </c>
      <c r="J29" s="59">
        <f>SUM(J26:J28)</f>
        <v>0</v>
      </c>
    </row>
    <row r="30" spans="1:11" ht="14.65" thickBot="1" x14ac:dyDescent="0.5"/>
    <row r="31" spans="1:11" ht="14.65" thickBot="1" x14ac:dyDescent="0.5">
      <c r="B31" s="22" t="s">
        <v>60</v>
      </c>
    </row>
    <row r="32" spans="1:11" x14ac:dyDescent="0.45">
      <c r="B32" s="23" t="s">
        <v>61</v>
      </c>
    </row>
    <row r="33" spans="2:2" x14ac:dyDescent="0.45">
      <c r="B33" s="24" t="s">
        <v>62</v>
      </c>
    </row>
    <row r="34" spans="2:2" ht="14.65" thickBot="1" x14ac:dyDescent="0.5">
      <c r="B34" s="25" t="s">
        <v>63</v>
      </c>
    </row>
  </sheetData>
  <mergeCells count="2">
    <mergeCell ref="B2:K2"/>
    <mergeCell ref="B24:K24"/>
  </mergeCells>
  <pageMargins left="0.7" right="0.7" top="0.75" bottom="0.75" header="0.3" footer="0.3"/>
  <pageSetup orientation="portrait" horizontalDpi="4294967295" verticalDpi="4294967295" r:id="rId1"/>
  <ignoredErrors>
    <ignoredError sqref="B1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9"/>
  <sheetViews>
    <sheetView workbookViewId="0">
      <selection activeCell="C37" sqref="C37"/>
    </sheetView>
  </sheetViews>
  <sheetFormatPr defaultColWidth="8.86328125" defaultRowHeight="14.25" x14ac:dyDescent="0.45"/>
  <cols>
    <col min="2" max="2" width="22.1328125" bestFit="1" customWidth="1"/>
    <col min="3" max="3" width="71" bestFit="1" customWidth="1"/>
    <col min="4" max="4" width="12.6640625" bestFit="1" customWidth="1"/>
    <col min="5" max="5" width="11.53125" bestFit="1" customWidth="1"/>
    <col min="11" max="11" width="16.6640625" customWidth="1"/>
  </cols>
  <sheetData>
    <row r="1" spans="2:11" ht="14.65" thickBot="1" x14ac:dyDescent="0.5"/>
    <row r="2" spans="2:11" ht="14.65" thickBot="1" x14ac:dyDescent="0.5">
      <c r="B2" s="131" t="s">
        <v>64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 ht="14.65" thickBot="1" x14ac:dyDescent="0.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Summary'!I3</f>
        <v>600</v>
      </c>
      <c r="K3" s="16"/>
    </row>
    <row r="4" spans="2:11" x14ac:dyDescent="0.45">
      <c r="B4" s="10"/>
      <c r="C4" s="12"/>
      <c r="D4" s="2"/>
      <c r="E4" s="12"/>
      <c r="F4" s="2"/>
      <c r="G4" s="4"/>
      <c r="H4" s="2"/>
      <c r="I4" s="5"/>
      <c r="J4" s="5"/>
      <c r="K4" s="47"/>
    </row>
    <row r="5" spans="2:11" x14ac:dyDescent="0.45">
      <c r="B5" s="10"/>
      <c r="C5" s="2"/>
      <c r="D5" s="2"/>
      <c r="E5" s="2"/>
      <c r="F5" s="2"/>
      <c r="G5" s="4"/>
      <c r="H5" s="2"/>
      <c r="I5" s="5"/>
      <c r="J5" s="5"/>
      <c r="K5" s="6"/>
    </row>
    <row r="6" spans="2:11" ht="14.65" thickBot="1" x14ac:dyDescent="0.5">
      <c r="B6" s="11"/>
      <c r="C6" s="8"/>
      <c r="D6" s="8"/>
      <c r="E6" s="8"/>
      <c r="F6" s="8"/>
      <c r="G6" s="7"/>
      <c r="H6" s="8"/>
      <c r="I6" s="9"/>
      <c r="J6" s="9"/>
      <c r="K6" s="21"/>
    </row>
    <row r="7" spans="2:11" ht="14.65" thickBot="1" x14ac:dyDescent="0.5">
      <c r="I7" s="32">
        <f>SUM(I4:I6)</f>
        <v>0</v>
      </c>
      <c r="J7" s="33">
        <f>SUM(J4:J6)</f>
        <v>0</v>
      </c>
    </row>
    <row r="8" spans="2:11" ht="14.65" thickBot="1" x14ac:dyDescent="0.5"/>
    <row r="9" spans="2:11" ht="14.65" thickBot="1" x14ac:dyDescent="0.5">
      <c r="B9" s="131" t="s">
        <v>73</v>
      </c>
      <c r="C9" s="132"/>
      <c r="D9" s="132"/>
      <c r="E9" s="132"/>
      <c r="F9" s="132"/>
      <c r="G9" s="132"/>
      <c r="H9" s="132"/>
      <c r="I9" s="132"/>
      <c r="J9" s="132"/>
      <c r="K9" s="133"/>
    </row>
    <row r="10" spans="2:11" x14ac:dyDescent="0.45">
      <c r="B10" s="17" t="s">
        <v>65</v>
      </c>
      <c r="C10" s="18" t="s">
        <v>66</v>
      </c>
      <c r="D10" s="18" t="s">
        <v>67</v>
      </c>
      <c r="E10" s="18" t="s">
        <v>68</v>
      </c>
      <c r="F10" s="18" t="s">
        <v>69</v>
      </c>
      <c r="G10" s="19" t="s">
        <v>70</v>
      </c>
      <c r="H10" s="18" t="s">
        <v>74</v>
      </c>
      <c r="I10" s="18" t="s">
        <v>71</v>
      </c>
      <c r="J10" s="31">
        <f>J3</f>
        <v>600</v>
      </c>
      <c r="K10" s="20"/>
    </row>
    <row r="11" spans="2:11" x14ac:dyDescent="0.45">
      <c r="B11" s="102" t="s">
        <v>41</v>
      </c>
      <c r="C11" s="2" t="s">
        <v>75</v>
      </c>
      <c r="D11" s="2"/>
      <c r="E11" s="2"/>
      <c r="F11" s="4"/>
      <c r="G11" s="4">
        <v>0.4</v>
      </c>
      <c r="H11" s="2">
        <v>1</v>
      </c>
      <c r="I11" s="5">
        <f>G11*H11</f>
        <v>0.4</v>
      </c>
      <c r="J11" s="5">
        <f>I11*J10</f>
        <v>240</v>
      </c>
      <c r="K11" s="6"/>
    </row>
    <row r="12" spans="2:11" x14ac:dyDescent="0.45">
      <c r="B12" s="10"/>
      <c r="C12" s="111"/>
      <c r="D12" s="2"/>
      <c r="E12" s="2"/>
      <c r="F12" s="112"/>
      <c r="G12" s="4"/>
      <c r="H12" s="2"/>
      <c r="I12" s="5"/>
      <c r="J12" s="5"/>
      <c r="K12" s="6"/>
    </row>
    <row r="13" spans="2:11" ht="14.65" thickBot="1" x14ac:dyDescent="0.5">
      <c r="B13" s="11"/>
      <c r="C13" s="8"/>
      <c r="D13" s="8"/>
      <c r="E13" s="8"/>
      <c r="F13" s="8"/>
      <c r="G13" s="7"/>
      <c r="H13" s="8"/>
      <c r="I13" s="9"/>
      <c r="J13" s="9"/>
      <c r="K13" s="21"/>
    </row>
    <row r="14" spans="2:11" ht="14.65" thickBot="1" x14ac:dyDescent="0.5">
      <c r="G14" s="1"/>
      <c r="I14" s="58">
        <f>SUM(I11:I13)</f>
        <v>0.4</v>
      </c>
      <c r="J14" s="59">
        <f>SUM(J11:J13)</f>
        <v>240</v>
      </c>
    </row>
    <row r="15" spans="2:11" ht="14.65" thickBot="1" x14ac:dyDescent="0.5"/>
    <row r="16" spans="2:11" ht="14.65" thickBot="1" x14ac:dyDescent="0.5">
      <c r="B16" s="22" t="s">
        <v>60</v>
      </c>
    </row>
    <row r="17" spans="2:2" x14ac:dyDescent="0.45">
      <c r="B17" s="23" t="s">
        <v>61</v>
      </c>
    </row>
    <row r="18" spans="2:2" x14ac:dyDescent="0.45">
      <c r="B18" s="24" t="s">
        <v>62</v>
      </c>
    </row>
    <row r="19" spans="2:2" ht="14.65" thickBot="1" x14ac:dyDescent="0.5">
      <c r="B19" s="25" t="s">
        <v>63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6B49-9306-45E7-B5B3-FFF48E012E94}">
  <dimension ref="A1:C6"/>
  <sheetViews>
    <sheetView workbookViewId="0"/>
  </sheetViews>
  <sheetFormatPr defaultRowHeight="14.25" x14ac:dyDescent="0.45"/>
  <cols>
    <col min="2" max="2" width="22.1328125" bestFit="1" customWidth="1"/>
    <col min="3" max="3" width="27.53125" bestFit="1" customWidth="1"/>
  </cols>
  <sheetData>
    <row r="1" spans="1:3" x14ac:dyDescent="0.45">
      <c r="A1" t="s">
        <v>170</v>
      </c>
    </row>
    <row r="2" spans="1:3" ht="14.65" thickBot="1" x14ac:dyDescent="0.5"/>
    <row r="3" spans="1:3" ht="14.65" thickBot="1" x14ac:dyDescent="0.5">
      <c r="B3" s="22" t="s">
        <v>60</v>
      </c>
    </row>
    <row r="4" spans="1:3" x14ac:dyDescent="0.45">
      <c r="B4" s="23" t="s">
        <v>61</v>
      </c>
      <c r="C4" t="s">
        <v>173</v>
      </c>
    </row>
    <row r="5" spans="1:3" x14ac:dyDescent="0.45">
      <c r="B5" s="24" t="s">
        <v>62</v>
      </c>
      <c r="C5" t="s">
        <v>171</v>
      </c>
    </row>
    <row r="6" spans="1:3" ht="14.65" thickBot="1" x14ac:dyDescent="0.5">
      <c r="B6" s="25" t="s">
        <v>63</v>
      </c>
      <c r="C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Summary</vt:lpstr>
      <vt:lpstr>DeadLines</vt:lpstr>
      <vt:lpstr>Cost Summary</vt:lpstr>
      <vt:lpstr>ConBadge BOM</vt:lpstr>
      <vt:lpstr>KidsBadge BOM</vt:lpstr>
      <vt:lpstr>SAO BOM</vt:lpstr>
      <vt:lpstr>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2022-09-26T19:47:52Z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