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defaultThemeVersion="166925"/>
  <mc:AlternateContent xmlns:mc="http://schemas.openxmlformats.org/markup-compatibility/2006">
    <mc:Choice Requires="x15">
      <x15ac:absPath xmlns:x15ac="http://schemas.microsoft.com/office/spreadsheetml/2010/11/ac" url="C:\Users\kbennett\OneDrive - Tier 3 Tech\Badges\DC26\"/>
    </mc:Choice>
  </mc:AlternateContent>
  <xr:revisionPtr revIDLastSave="146" documentId="6_{11F4080C-240B-4DFE-B945-3DF01F6AAEF6}" xr6:coauthVersionLast="33" xr6:coauthVersionMax="33" xr10:uidLastSave="{52B8A741-D6C3-4650-B86F-FE92F5F6EAED}"/>
  <bookViews>
    <workbookView xWindow="0" yWindow="0" windowWidth="28800" windowHeight="12225" xr2:uid="{00000000-000D-0000-FFFF-FFFF00000000}"/>
  </bookViews>
  <sheets>
    <sheet name="Simple Design BOM" sheetId="2" r:id="rId1"/>
    <sheet name="ADV Design BOM" sheetId="3" r:id="rId2"/>
  </sheets>
  <definedNames>
    <definedName name="_xlnm._FilterDatabase" localSheetId="0" hidden="1">'Simple Design BOM'!$B$18:$N$18</definedName>
  </definedNames>
  <calcPr calcId="179017"/>
</workbook>
</file>

<file path=xl/calcChain.xml><?xml version="1.0" encoding="utf-8"?>
<calcChain xmlns="http://schemas.openxmlformats.org/spreadsheetml/2006/main">
  <c r="K11" i="2" l="1"/>
  <c r="K13" i="2"/>
  <c r="K6" i="2"/>
  <c r="K7" i="2"/>
  <c r="K8" i="2"/>
  <c r="C41" i="3" l="1"/>
  <c r="L18" i="2"/>
  <c r="K28" i="3"/>
  <c r="K24" i="3"/>
  <c r="K10" i="2"/>
  <c r="K25" i="3"/>
  <c r="K12" i="2"/>
  <c r="K23" i="3" l="1"/>
  <c r="L30" i="3"/>
  <c r="L2" i="3"/>
  <c r="C46" i="3"/>
  <c r="C45" i="3"/>
  <c r="H39" i="3"/>
  <c r="H38" i="3"/>
  <c r="K34" i="3"/>
  <c r="K33" i="3"/>
  <c r="K32" i="3"/>
  <c r="K31" i="3"/>
  <c r="K27" i="3"/>
  <c r="K26" i="3"/>
  <c r="K22" i="3"/>
  <c r="K21" i="3"/>
  <c r="K20" i="3"/>
  <c r="L19" i="3"/>
  <c r="L22" i="3" s="1"/>
  <c r="K3" i="3"/>
  <c r="K4" i="3"/>
  <c r="L4" i="3" s="1"/>
  <c r="K5" i="3"/>
  <c r="K6" i="3"/>
  <c r="K7" i="3"/>
  <c r="K8" i="3"/>
  <c r="K9" i="3"/>
  <c r="K10" i="3"/>
  <c r="K11" i="3"/>
  <c r="K12" i="3"/>
  <c r="L12" i="3" s="1"/>
  <c r="K13" i="3"/>
  <c r="K14" i="3"/>
  <c r="K15" i="3"/>
  <c r="K16" i="3"/>
  <c r="H26" i="2"/>
  <c r="H25" i="2"/>
  <c r="L2" i="2"/>
  <c r="L3" i="3" l="1"/>
  <c r="L12" i="2"/>
  <c r="L25" i="3"/>
  <c r="H40" i="3"/>
  <c r="L11" i="3"/>
  <c r="L14" i="3"/>
  <c r="L6" i="3"/>
  <c r="L10" i="3"/>
  <c r="L13" i="3"/>
  <c r="L5" i="3"/>
  <c r="L23" i="3"/>
  <c r="L9" i="3"/>
  <c r="L16" i="3"/>
  <c r="L8" i="3"/>
  <c r="L15" i="3"/>
  <c r="L7" i="3"/>
  <c r="L33" i="3"/>
  <c r="L34" i="3"/>
  <c r="L31" i="3"/>
  <c r="K17" i="3"/>
  <c r="L32" i="3"/>
  <c r="L27" i="3"/>
  <c r="K35" i="3"/>
  <c r="L20" i="3"/>
  <c r="L24" i="3" s="1"/>
  <c r="L21" i="3"/>
  <c r="L26" i="3"/>
  <c r="H27" i="2"/>
  <c r="L9" i="2"/>
  <c r="L5" i="2"/>
  <c r="L8" i="2" s="1"/>
  <c r="L4" i="2"/>
  <c r="L15" i="2"/>
  <c r="L14" i="2"/>
  <c r="L11" i="2" l="1"/>
  <c r="L7" i="2"/>
  <c r="L17" i="3"/>
  <c r="L35" i="3"/>
  <c r="C44" i="3" s="1"/>
  <c r="L28" i="3"/>
  <c r="L3" i="2"/>
  <c r="L6" i="2" l="1"/>
  <c r="L13" i="2"/>
  <c r="L10" i="2"/>
  <c r="C42" i="3"/>
  <c r="C47" i="3" s="1"/>
  <c r="K22" i="2"/>
  <c r="L22" i="2" s="1"/>
  <c r="K19" i="2"/>
  <c r="K21" i="2"/>
  <c r="L21" i="2" s="1"/>
  <c r="K20" i="2"/>
  <c r="L20" i="2" s="1"/>
  <c r="K5" i="2"/>
  <c r="K15" i="2"/>
  <c r="K14" i="2"/>
  <c r="K9" i="2"/>
  <c r="K4" i="2"/>
  <c r="K3" i="2"/>
  <c r="L16" i="2" l="1"/>
  <c r="C28" i="2" s="1"/>
  <c r="K23" i="2"/>
  <c r="K16" i="2"/>
  <c r="H41" i="3"/>
  <c r="H42" i="3" s="1"/>
  <c r="C49" i="3"/>
  <c r="L19" i="2"/>
  <c r="L23" i="2" l="1"/>
  <c r="C30" i="2" s="1"/>
  <c r="C33" i="2" s="1"/>
  <c r="H28" i="2" s="1"/>
  <c r="H29" i="2" s="1"/>
  <c r="C35" i="2" l="1"/>
</calcChain>
</file>

<file path=xl/sharedStrings.xml><?xml version="1.0" encoding="utf-8"?>
<sst xmlns="http://schemas.openxmlformats.org/spreadsheetml/2006/main" count="466" uniqueCount="275">
  <si>
    <t>Reference Designator</t>
  </si>
  <si>
    <t>Description</t>
  </si>
  <si>
    <t>Manufacturer</t>
  </si>
  <si>
    <t>Manufacturer Part Number</t>
  </si>
  <si>
    <t>Package</t>
  </si>
  <si>
    <t>Quantity</t>
  </si>
  <si>
    <t>Mouser Part Number</t>
  </si>
  <si>
    <t>Digikey Part Number</t>
  </si>
  <si>
    <t>BT2</t>
  </si>
  <si>
    <t>PC BATTERY HOLDER (2) 'AAA'</t>
  </si>
  <si>
    <t>Keystone</t>
  </si>
  <si>
    <t>BAT_HOLDER</t>
  </si>
  <si>
    <t>534-2468</t>
  </si>
  <si>
    <t>36-2468-ND</t>
  </si>
  <si>
    <t>HOLDER BATTERY 2CELL AAA PC MNT</t>
  </si>
  <si>
    <t>Button 0 Reset</t>
  </si>
  <si>
    <t>6mm Tact Switch, Straight Termination, 160 grams actuation force</t>
  </si>
  <si>
    <t>C&amp;K</t>
  </si>
  <si>
    <t>PTS645SM43SMTR92 LFS</t>
  </si>
  <si>
    <t>SW_SMT_6MM0_6MM0_TACT</t>
  </si>
  <si>
    <t>611-PTS645SM43SMTR92</t>
  </si>
  <si>
    <t>CKN9112CT-ND</t>
  </si>
  <si>
    <t>Tactile Switch SPST-NO Top Actuated Surface Mount</t>
  </si>
  <si>
    <t>D1 D10 D11 D12 D13 D14 D15 D16 D17 D18 D19 D2 D20 D21 D22 D23 D24 D25 D26 D27 D28 D29 D3 D30 D31 D32 D33 D34 D35 D36 D37 D38 D39 D4 D40 D41 D42 D5 D6 D7 D8 D9</t>
  </si>
  <si>
    <t>1206 (3216 metric)</t>
  </si>
  <si>
    <t>J1 J2 J3 J4</t>
  </si>
  <si>
    <t>Header - 5 pin, 0.1" pitch</t>
  </si>
  <si>
    <t>J11</t>
  </si>
  <si>
    <t>CONN HEADER PH TOP 2POS 2MM</t>
  </si>
  <si>
    <t>JST</t>
  </si>
  <si>
    <t>B2B-PH-K-S(LF)(SN)</t>
  </si>
  <si>
    <t>HDR02</t>
  </si>
  <si>
    <t>455-1704-ND</t>
  </si>
  <si>
    <t>2 Positions Header, Shrouded Connector 0.079" (2.00mm) Through Hole Tin</t>
  </si>
  <si>
    <t>Generic</t>
  </si>
  <si>
    <t>Molex</t>
  </si>
  <si>
    <t>YAGEO</t>
  </si>
  <si>
    <t>Thick Film Chip Resistors</t>
  </si>
  <si>
    <t>RC1206JR-0722RL</t>
  </si>
  <si>
    <t>603-RC1206JR-0722RL</t>
  </si>
  <si>
    <t>311-22ERCT-ND</t>
  </si>
  <si>
    <t>22 Ohm Â±5% 0.25W, 1/4W Chip Resistor 1206 (3216 Metric) Moisture Resistant Thick Film</t>
  </si>
  <si>
    <t>SW7</t>
  </si>
  <si>
    <t>Sub-Miniature Slide Switch - RIGHT ANGLE SURFACE MOUNT SPDT</t>
  </si>
  <si>
    <t>JS102011SAQN</t>
  </si>
  <si>
    <t>SMT_SWITCH_9MM_3.6MM</t>
  </si>
  <si>
    <t>611-JS102011SAQN</t>
  </si>
  <si>
    <t>401-1999-1-ND</t>
  </si>
  <si>
    <t>Slide Switch SPDT Surface Mount, Right Angle</t>
  </si>
  <si>
    <t>U103</t>
  </si>
  <si>
    <t>BadgePirates</t>
  </si>
  <si>
    <t>U112</t>
  </si>
  <si>
    <t>Espressif</t>
  </si>
  <si>
    <t>SPRESSIF ESP32 BLUETOOTH WIFI M</t>
  </si>
  <si>
    <t>Each</t>
  </si>
  <si>
    <t>350-2047-1-ND</t>
  </si>
  <si>
    <t>356-ESP-WROOM-32</t>
  </si>
  <si>
    <t>WiFi / 802.11 Modules SMD Module, ESP32-D0WDQ6, 32Mbits SPI flash, UART Mode</t>
  </si>
  <si>
    <t>Badge</t>
  </si>
  <si>
    <t>Manufacturer PN</t>
  </si>
  <si>
    <t>QTY</t>
  </si>
  <si>
    <t>Mouser PN</t>
  </si>
  <si>
    <t>Digikey PN</t>
  </si>
  <si>
    <t>ESP32-WROOM-32</t>
  </si>
  <si>
    <t>https://www.mouser.com/ProductDetail/Espressif-Systems/ESP32-WROOM-32?qs=sGAEpiMZZMve4%2fbfQkoj%252bErywZNi%252bCNNpLVbrj2524g%3d</t>
  </si>
  <si>
    <t>URL</t>
  </si>
  <si>
    <t>Setup Cost</t>
  </si>
  <si>
    <t>Assembly Cost</t>
  </si>
  <si>
    <t>Component Cost</t>
  </si>
  <si>
    <t>Operation Fee</t>
  </si>
  <si>
    <t>https://www.digikey.com/product-detail/en/keystone-electronics/2468/36-2468-ND/303817</t>
  </si>
  <si>
    <t>https://www.digikey.com/products/en?keywords=CKN9112CT-ND</t>
  </si>
  <si>
    <t>https://www.digikey.com/products/en?keywords=311-22ERCT-ND</t>
  </si>
  <si>
    <t>https://www.digikey.com/products/en?keywords=401-1999-1-ND</t>
  </si>
  <si>
    <t>732-5316-ND</t>
  </si>
  <si>
    <t>https://www.digikey.com/product-detail/en/wurth-electronics-inc/61300311121/732-5316-ND/4846825</t>
  </si>
  <si>
    <t>CONN HEADER 3 POS 2.54</t>
  </si>
  <si>
    <t>732-5318-ND</t>
  </si>
  <si>
    <t>https://www.digikey.com/product-detail/en/wurth-electronics-inc/61300511121/732-5318-ND/4846831</t>
  </si>
  <si>
    <t>https://www.digikey.com/product-detail/en/sullins-connector-solutions/PPTC051LFBN-RC/S6103-ND/807239</t>
  </si>
  <si>
    <t>S6103-ND</t>
  </si>
  <si>
    <t>PPTC051LFBN-RC</t>
  </si>
  <si>
    <t>CONN HEADER FEM 5POS .1" SGL TIN</t>
  </si>
  <si>
    <t>CONN HEADER 5 POS 2.54</t>
  </si>
  <si>
    <t>3 Positions Header Connector 0.100" (2.54mm) Through Hole Gold</t>
  </si>
  <si>
    <t>J12 J7</t>
  </si>
  <si>
    <t>S7070-ND</t>
  </si>
  <si>
    <t>CONN HEADER FMALE 4PS .1" DL TIN</t>
  </si>
  <si>
    <t>https://www.digikey.com/product-detail/en/sullins-connector-solutions/PPTC022LFBN-RC/S7070-ND/810209</t>
  </si>
  <si>
    <t>PPTC022LFBN-RC</t>
  </si>
  <si>
    <t>DC26 Shitty Addon Connector - 4 Position Header Connector 0.100" (2.54mm) Through Hole Tin</t>
  </si>
  <si>
    <t>855-M50-3030542</t>
  </si>
  <si>
    <t>5 Position Header Connector 0.100" (2.54mm) Through Hole Tin - Female</t>
  </si>
  <si>
    <t>710-61300511121</t>
  </si>
  <si>
    <t>710-61300311121</t>
  </si>
  <si>
    <t>https://www.digikey.com/product-detail/en/rohm-semiconductor/SMLE12WBC7W1/511-1602-2-ND/1668976</t>
  </si>
  <si>
    <t>LED WHITE DIFFUSED 0603 SMD</t>
  </si>
  <si>
    <t>White LED Indication - Discrete 2.9V 0603 (1608 Metric)</t>
  </si>
  <si>
    <t>Rohm</t>
  </si>
  <si>
    <t>SMLE12WBC7W1</t>
  </si>
  <si>
    <t>0603 (1608 metric)</t>
  </si>
  <si>
    <t>511-1602-2-ND</t>
  </si>
  <si>
    <t>PPBoard</t>
  </si>
  <si>
    <t>SubTotal</t>
  </si>
  <si>
    <t>DNP Cost</t>
  </si>
  <si>
    <t>Lanyards</t>
  </si>
  <si>
    <t>Daughter</t>
  </si>
  <si>
    <t># Sold</t>
  </si>
  <si>
    <t>Profit</t>
  </si>
  <si>
    <t xml:space="preserve">Consumptive Material </t>
  </si>
  <si>
    <t>C10</t>
  </si>
  <si>
    <t>Chip Monolithic Ceramic Capacitor</t>
  </si>
  <si>
    <t>Murata</t>
  </si>
  <si>
    <t>GRM216R71H103KA01D</t>
  </si>
  <si>
    <t>0805 (2012 metric)</t>
  </si>
  <si>
    <t>81-GRM40X103K50D</t>
  </si>
  <si>
    <t>490-1664-1-ND</t>
  </si>
  <si>
    <t>10000pF Â±10% 50V Ceramic Capacitor X7R 0805 (2012 Metric)</t>
  </si>
  <si>
    <t>https://www.digikey.com/products/en?keywords=490-1664-1-ND</t>
  </si>
  <si>
    <t>C11</t>
  </si>
  <si>
    <t>0.1ÂµF Â±10% 50V Ceramic Capacitor X7R</t>
  </si>
  <si>
    <t>GRM21BR71H104KA01L</t>
  </si>
  <si>
    <t>81-GRM40X104K50L</t>
  </si>
  <si>
    <t>490-1666-1-ND</t>
  </si>
  <si>
    <t>CAP CER 0.1UF 50V X7R 0805</t>
  </si>
  <si>
    <t>https://www.digikey.com/products/en?keywords=490-1666-1-ND</t>
  </si>
  <si>
    <t>C12</t>
  </si>
  <si>
    <t>Aluminum Electrolytic Capacitors</t>
  </si>
  <si>
    <t>Panasonic</t>
  </si>
  <si>
    <t>EEE1EA4R7SR</t>
  </si>
  <si>
    <t>CAP_SMD_4MM3</t>
  </si>
  <si>
    <t>667-EEE-1EA4R7SR</t>
  </si>
  <si>
    <t>PCE3910CT-ND</t>
  </si>
  <si>
    <t>CAP ALUM 4.7UF 20% 25V SMD</t>
  </si>
  <si>
    <t>https://www.digikey.com/products/en?keywords=PCE3910CT-ND</t>
  </si>
  <si>
    <t>C13 C14</t>
  </si>
  <si>
    <t>47pF Â±10% 100V Ceramic Capacitor C0G, NP0 1206 (3216 Metric)</t>
  </si>
  <si>
    <t>AVX</t>
  </si>
  <si>
    <t>12061A470KAT2A</t>
  </si>
  <si>
    <t>581-12061A470K</t>
  </si>
  <si>
    <t>12061A470KAT2A-ND</t>
  </si>
  <si>
    <t>CAP CER 47PF 100V C0G/NP0 1206</t>
  </si>
  <si>
    <t>https://www.digikey.com/products/en?keywords=12061A470KAT2A-ND</t>
  </si>
  <si>
    <t>C15</t>
  </si>
  <si>
    <t>Low ESR Capacitor</t>
  </si>
  <si>
    <t>TPSA475K020R1800</t>
  </si>
  <si>
    <t>581-TPSA475K020R1800</t>
  </si>
  <si>
    <t>478-4974-1-ND</t>
  </si>
  <si>
    <t>CAP TANT 4.7UF 20V 10% 1206</t>
  </si>
  <si>
    <t>https://www.digikey.com/products/en?keywords=478-4974-1-ND</t>
  </si>
  <si>
    <t>https://www.digikey.com/products/en?keywords=455-1704-ND</t>
  </si>
  <si>
    <t>J13</t>
  </si>
  <si>
    <t>1.45H MICRO SD HEADER WITH D/C PIN</t>
  </si>
  <si>
    <t>105162-0001</t>
  </si>
  <si>
    <t>HDR9</t>
  </si>
  <si>
    <t>538-105162-0001</t>
  </si>
  <si>
    <t>WM14405CT-ND</t>
  </si>
  <si>
    <t>1.45H MICRO SD HEADER WITH D/C P</t>
  </si>
  <si>
    <t>https://www.digikey.com/products/en?keywords=WM14405CT-ND</t>
  </si>
  <si>
    <t>J15</t>
  </si>
  <si>
    <t>Micro USB, B Type, Reverse</t>
  </si>
  <si>
    <t>Amphenol</t>
  </si>
  <si>
    <t>10103592-0001LF</t>
  </si>
  <si>
    <t>CONN_USB</t>
  </si>
  <si>
    <t>649-10103592-0001LF</t>
  </si>
  <si>
    <t>609-4048-1-ND</t>
  </si>
  <si>
    <t>CONN RCPT REV MICRO USB TYPE B</t>
  </si>
  <si>
    <t>https://www.digikey.com/products/en?keywords=609-4048-1-ND</t>
  </si>
  <si>
    <t>L1</t>
  </si>
  <si>
    <t>Chip Bead Inductors for Power Lines</t>
  </si>
  <si>
    <t>Taiyo Yuden</t>
  </si>
  <si>
    <t>FBMH1608HM102-T</t>
  </si>
  <si>
    <t>587-1739-1-ND</t>
  </si>
  <si>
    <t>FERRITE BEAD 1 KOHM 0603 1LN</t>
  </si>
  <si>
    <t>https://www.digikey.com/product-detail/en/taiyo-yuden/FBMH1608HM102-T/587-1739-1-ND/1147064</t>
  </si>
  <si>
    <t>R16 R17</t>
  </si>
  <si>
    <t>33 Ohms Â±1% 0.063W, 1/16W Chip Resistor 0402 (1005 Metric) Moisture Resistant Thick Film</t>
  </si>
  <si>
    <t>RC0402FR-0733RL</t>
  </si>
  <si>
    <t>0402 (1005 metric)</t>
  </si>
  <si>
    <t>603-RC0402FR-0733RL</t>
  </si>
  <si>
    <t>311-33.0LRCT-ND</t>
  </si>
  <si>
    <t>RES SMD 33 OHM 1% 1/16W 0402</t>
  </si>
  <si>
    <t>https://www.digikey.com/products/en?keywords=311-33.0LRCT-ND</t>
  </si>
  <si>
    <t>R18</t>
  </si>
  <si>
    <t>5.1 kOhms Â±1% 0.063W, 1/16W Chip Resistor 0402 (1005 Metric) Moisture Resistant Thick Film</t>
  </si>
  <si>
    <t>RC0402FR-075K1L</t>
  </si>
  <si>
    <t>603-RC0402FR-075K1L</t>
  </si>
  <si>
    <t>311-5.10KLRCT-ND</t>
  </si>
  <si>
    <t>RES SMD 5.1K OHM 1% 1/16W 0402</t>
  </si>
  <si>
    <t>https://www.digikey.com/products/en?keywords=311-5.10KLRCT-ND</t>
  </si>
  <si>
    <t>R19</t>
  </si>
  <si>
    <t>Standard Thick Film Chip Resistor</t>
  </si>
  <si>
    <t>Vishay</t>
  </si>
  <si>
    <t>CRCW04024K70FKED</t>
  </si>
  <si>
    <t>71-CRCW0402-4.7K-E3</t>
  </si>
  <si>
    <t>541-4.70KLCT-ND</t>
  </si>
  <si>
    <t>RES SMD 4.7K OHM 1% 1/16W 0402</t>
  </si>
  <si>
    <t>https://www.digikey.com/products/en?keywords=541-4.70KLCT-ND</t>
  </si>
  <si>
    <t>R20 R21</t>
  </si>
  <si>
    <t>Standard Thick Film Chip Resistors</t>
  </si>
  <si>
    <t>CRCW040210K0FKED</t>
  </si>
  <si>
    <t>71-CRCW0402-10K-E3</t>
  </si>
  <si>
    <t>541-10.0KLCT-ND</t>
  </si>
  <si>
    <t>RES SMD 10K OHM 1% 1/16W 0402</t>
  </si>
  <si>
    <t>https://www.digikey.com/products/en?keywords=541-10.0KLCT-ND</t>
  </si>
  <si>
    <t>U139</t>
  </si>
  <si>
    <t>IC BRIDGE USB TO UART/I2C 28WQFN</t>
  </si>
  <si>
    <t>FTDI</t>
  </si>
  <si>
    <t>FT260Q-T</t>
  </si>
  <si>
    <t>WQFN5x5-28</t>
  </si>
  <si>
    <t>768-1268-ND</t>
  </si>
  <si>
    <t>USB Bridge, USB to I²C/UART USB 2.0 I²C, UART Interface 28-WQFN (5x5)</t>
  </si>
  <si>
    <t>https://www.digikey.com/products/en?keywords=FT260Q-T</t>
  </si>
  <si>
    <t>AR</t>
  </si>
  <si>
    <t>AP</t>
  </si>
  <si>
    <t>Total</t>
  </si>
  <si>
    <t>$</t>
  </si>
  <si>
    <t>Per Badge</t>
  </si>
  <si>
    <t>DNP</t>
  </si>
  <si>
    <t>R1 R2 R3 R4 R5 R6 R7</t>
  </si>
  <si>
    <t xml:space="preserve">R1 R2 R3 R4 R5 R6 R7 </t>
  </si>
  <si>
    <t>C3</t>
  </si>
  <si>
    <t>0.1µF ±10% 10V Ceramic Capacitor X7R 0603 (1608 Metric)</t>
  </si>
  <si>
    <t>Kemet</t>
  </si>
  <si>
    <t>C0603C104K8RACTU</t>
  </si>
  <si>
    <t>399-1095-2-ND</t>
  </si>
  <si>
    <t>80-C0603C104K8R</t>
  </si>
  <si>
    <t>https://www.mouser.com/ProductDetail/KEMET/C0603C104K8RACTU?qs=sGAEpiMZZMs0AnBnWHyRQFqPnX0Olvco6bHHdFzzrqs%3d</t>
  </si>
  <si>
    <t>0603 (1608 Metric)</t>
  </si>
  <si>
    <t>R11</t>
  </si>
  <si>
    <t>https://www.digikey.com/product-detail/en/yageo/RC0603JR-071KL/311-1.0KGRDKR-ND/732571</t>
  </si>
  <si>
    <t>Yageo</t>
  </si>
  <si>
    <t>RC0603JR-071KL</t>
  </si>
  <si>
    <t>311-1.0KGRDKR-ND</t>
  </si>
  <si>
    <t>1 kOhms ±5% 0.1W, 1/10W Chip Resistor 0603 (1608 Metric) Moisture Resistant Thick Film</t>
  </si>
  <si>
    <t>Break Even</t>
  </si>
  <si>
    <t>https://www.digikey.com/product-detail/en/rohm-semiconductor/SMLE12WBC7W1/511-1602-1-ND/1668979</t>
  </si>
  <si>
    <t>D11 D38 D41</t>
  </si>
  <si>
    <t>Blue 470nm LED Indication - Discrete 2.8V 0603 (1608 Metric)</t>
  </si>
  <si>
    <t>Lite-On Inc.</t>
  </si>
  <si>
    <t>LTST-C193TBKT-5A</t>
  </si>
  <si>
    <t>859-LTSTC193TBKT5A</t>
  </si>
  <si>
    <t>160-1827-1-ND</t>
  </si>
  <si>
    <t>ROHM</t>
  </si>
  <si>
    <t>SML-D12V8WT86</t>
  </si>
  <si>
    <t>755-SML-D12V8WT86</t>
  </si>
  <si>
    <t>LED RED DIFFUSED 0603 SMD</t>
  </si>
  <si>
    <t>511-1581-1-ND</t>
  </si>
  <si>
    <t>D37 D42</t>
  </si>
  <si>
    <t>SML-D12M8WT86</t>
  </si>
  <si>
    <t>755-SML-D12M8WT86</t>
  </si>
  <si>
    <t>LED GREEN DIFFUSED 0603 SMD</t>
  </si>
  <si>
    <t>511-1578-1-ND</t>
  </si>
  <si>
    <t>D1 D10 D12 D13 D14 D15 D16 D17 D18 D19 D2 D20 D21 D22 D23 D24 D25 D26 D27 D28 D3 D30 D31 D32 D33 D34 D35 D36 D4 D5 D6 D7 D8 D9</t>
  </si>
  <si>
    <t>R118</t>
  </si>
  <si>
    <t>C1 C11</t>
  </si>
  <si>
    <t>CAP ALUM 220UF 20% 6.3V SMD</t>
  </si>
  <si>
    <t>220碌F 6.3V Aluminum Electrolytic Capacitors Radial, Can - SMD 1000 Hrs @ 105掳C</t>
  </si>
  <si>
    <t>EEE-HA0J221WP</t>
  </si>
  <si>
    <t>RADIAL</t>
  </si>
  <si>
    <t>667-EEE-HA0J221WP</t>
  </si>
  <si>
    <t>PCE4161CT-ND</t>
  </si>
  <si>
    <t>GENERAL PURPOSE CHIP RESISTORS</t>
  </si>
  <si>
    <t>RC0603FR-0710KL</t>
  </si>
  <si>
    <t>603-RC0603FR-0710KL</t>
  </si>
  <si>
    <t>603-RC1206JR-07220RL</t>
  </si>
  <si>
    <t>311-220ERCT-ND</t>
  </si>
  <si>
    <t>RES SMD 10K OHM 1% 1/10W 0603</t>
  </si>
  <si>
    <t>https://www.digikey.com/products/en?keywords=160-1827-1-ND</t>
  </si>
  <si>
    <t>https://www.digikey.com/products/en?keywords=511-1581-1-ND</t>
  </si>
  <si>
    <t>https://www.digikey.com/products/en?keywords=511-1578-1-ND</t>
  </si>
  <si>
    <t>https://www.digikey.com/products/en?keywords=311-220ERCT-ND</t>
  </si>
  <si>
    <t>https://www.digikey.com/products/en?keywords=PCE4161CT-ND</t>
  </si>
  <si>
    <t>Shipping/Handling Fees</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</si>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</sst>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_);[Red]\(\$#,##0.00\)"/>
    <numFmt numFmtId="165" formatCode="\$#,##0.000_);[Red]\(\$#,##0.000\)"/>
  </numFmts>
  <fonts count="26">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rgb="FF000000"/>
      <name val="Arial"/>
      <family val="2"/>
    </font>
    <font>
      <sz val="10"/>
      <color rgb="FF333333"/>
      <name val="Arial"/>
      <family val="2"/>
    </font>
    <font>
      <sz val="11"/>
      <color rgb="FF000000"/>
      <name val="Calibri"/>
      <family val="2"/>
      <scheme val="minor"/>
    </font>
    <font>
      <sz val="11"/>
      <color rgb="FF333333"/>
      <name val="Calibri"/>
      <family val="2"/>
      <scheme val="minor"/>
    </font>
    <font>
      <u/>
      <sz val="11"/>
      <color theme="10"/>
      <name val="Calibri"/>
      <family val="2"/>
      <scheme val="minor"/>
    </font>
    <font>
      <sz val="12"/>
      <color theme="1"/>
      <name val="Calibri"/>
      <family val="2"/>
      <scheme val="minor"/>
    </font>
    <font>
      <sz val="11"/>
      <color rgb="FF4A4A4A"/>
      <name val="Calibri"/>
      <family val="2"/>
      <scheme val="minor"/>
    </font>
    <font>
      <sz val="11"/>
      <color theme="1"/>
      <name val="Calibri"/>
      <charset val="134"/>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theme="5"/>
        <bgColor indexed="64"/>
      </patternFill>
    </fill>
  </fills>
  <borders count="3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45">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xf numFmtId="0" fontId="25" fillId="0" borderId="0">
      <alignment vertical="center"/>
    </xf>
  </cellStyleXfs>
  <cellXfs count="130">
    <xf numFmtId="0" fontId="0" fillId="0" borderId="0" xfId="0"/>
    <xf numFmtId="0" fontId="0" fillId="0" borderId="0" xfId="0" applyAlignment="1">
      <alignment horizontal="center"/>
    </xf>
    <xf numFmtId="0" fontId="18" fillId="0" borderId="0" xfId="0" applyFont="1" applyAlignment="1">
      <alignment vertical="center" wrapText="1"/>
    </xf>
    <xf numFmtId="0" fontId="18" fillId="0" borderId="0" xfId="0" applyFont="1"/>
    <xf numFmtId="44" fontId="0" fillId="0" borderId="0" xfId="1" applyFont="1"/>
    <xf numFmtId="0" fontId="0" fillId="0" borderId="10" xfId="0" applyBorder="1"/>
    <xf numFmtId="44" fontId="0" fillId="0" borderId="10" xfId="1" applyFont="1" applyBorder="1"/>
    <xf numFmtId="0" fontId="0" fillId="0" borderId="11" xfId="0" applyBorder="1"/>
    <xf numFmtId="0" fontId="0" fillId="0" borderId="12" xfId="0" applyBorder="1"/>
    <xf numFmtId="44" fontId="0" fillId="0" borderId="12" xfId="1" applyFont="1"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44" fontId="0" fillId="0" borderId="17" xfId="1" applyFont="1" applyBorder="1"/>
    <xf numFmtId="0" fontId="0" fillId="0" borderId="18" xfId="0" applyBorder="1"/>
    <xf numFmtId="0" fontId="16" fillId="34" borderId="11" xfId="0" applyFont="1" applyFill="1" applyBorder="1" applyAlignment="1">
      <alignment horizontal="center"/>
    </xf>
    <xf numFmtId="0" fontId="16" fillId="34" borderId="12" xfId="0" applyFont="1" applyFill="1" applyBorder="1" applyAlignment="1">
      <alignment horizontal="center"/>
    </xf>
    <xf numFmtId="0" fontId="16" fillId="34" borderId="13" xfId="0" applyFont="1" applyFill="1" applyBorder="1" applyAlignment="1">
      <alignment horizontal="center"/>
    </xf>
    <xf numFmtId="0" fontId="19" fillId="0" borderId="17" xfId="0" applyFont="1" applyBorder="1"/>
    <xf numFmtId="0" fontId="0" fillId="0" borderId="14" xfId="0" applyFont="1" applyBorder="1"/>
    <xf numFmtId="0" fontId="0" fillId="0" borderId="10" xfId="0" applyFont="1" applyBorder="1"/>
    <xf numFmtId="0" fontId="0" fillId="0" borderId="16" xfId="0" applyFont="1" applyBorder="1"/>
    <xf numFmtId="0" fontId="0" fillId="0" borderId="17" xfId="0" applyFont="1" applyBorder="1"/>
    <xf numFmtId="0" fontId="21" fillId="0" borderId="17" xfId="0" applyFont="1" applyBorder="1"/>
    <xf numFmtId="0" fontId="0" fillId="0" borderId="10" xfId="0" applyFont="1" applyBorder="1" applyAlignment="1">
      <alignment horizontal="center"/>
    </xf>
    <xf numFmtId="0" fontId="0" fillId="0" borderId="17" xfId="0" applyFont="1" applyBorder="1" applyAlignment="1">
      <alignment horizontal="center"/>
    </xf>
    <xf numFmtId="0" fontId="21" fillId="33" borderId="17" xfId="0" applyFont="1" applyFill="1" applyBorder="1"/>
    <xf numFmtId="0" fontId="0" fillId="33" borderId="10" xfId="0" applyFont="1" applyFill="1" applyBorder="1"/>
    <xf numFmtId="0" fontId="20" fillId="33" borderId="10" xfId="0" applyFont="1" applyFill="1" applyBorder="1"/>
    <xf numFmtId="0" fontId="0" fillId="0" borderId="10" xfId="0" applyFont="1" applyBorder="1" applyAlignment="1">
      <alignment horizontal="left"/>
    </xf>
    <xf numFmtId="0" fontId="19" fillId="0" borderId="17" xfId="0" applyFont="1" applyBorder="1" applyAlignment="1">
      <alignment horizontal="left" vertical="center" wrapText="1"/>
    </xf>
    <xf numFmtId="0" fontId="0" fillId="0" borderId="0" xfId="0" applyAlignment="1">
      <alignment horizontal="left"/>
    </xf>
    <xf numFmtId="0" fontId="22" fillId="0" borderId="15" xfId="43" applyBorder="1"/>
    <xf numFmtId="0" fontId="0" fillId="0" borderId="10" xfId="0" applyBorder="1" applyAlignment="1">
      <alignment horizontal="left"/>
    </xf>
    <xf numFmtId="0" fontId="0" fillId="0" borderId="10" xfId="0" applyBorder="1" applyAlignment="1">
      <alignment horizontal="center"/>
    </xf>
    <xf numFmtId="0" fontId="19" fillId="0" borderId="10" xfId="0" applyFont="1" applyBorder="1"/>
    <xf numFmtId="0" fontId="18" fillId="0" borderId="10" xfId="0" applyFont="1" applyBorder="1"/>
    <xf numFmtId="0" fontId="18" fillId="0" borderId="10" xfId="0" applyFont="1" applyBorder="1" applyAlignment="1">
      <alignment horizontal="left" vertical="center" wrapText="1"/>
    </xf>
    <xf numFmtId="0" fontId="18" fillId="0" borderId="10" xfId="0" applyFont="1" applyBorder="1" applyAlignment="1">
      <alignment vertical="center" wrapText="1"/>
    </xf>
    <xf numFmtId="0" fontId="0" fillId="0" borderId="12" xfId="0" applyBorder="1" applyAlignment="1">
      <alignment horizontal="left"/>
    </xf>
    <xf numFmtId="0" fontId="0" fillId="0" borderId="12" xfId="0" applyBorder="1" applyAlignment="1">
      <alignment horizontal="center"/>
    </xf>
    <xf numFmtId="0" fontId="19" fillId="0" borderId="12" xfId="0" applyFont="1" applyBorder="1"/>
    <xf numFmtId="0" fontId="18" fillId="0" borderId="12" xfId="0" applyFont="1" applyBorder="1"/>
    <xf numFmtId="0" fontId="0" fillId="0" borderId="17" xfId="0" applyBorder="1" applyAlignment="1">
      <alignment horizontal="left"/>
    </xf>
    <xf numFmtId="0" fontId="0" fillId="0" borderId="17" xfId="0" applyBorder="1" applyAlignment="1">
      <alignment horizontal="center"/>
    </xf>
    <xf numFmtId="44" fontId="0" fillId="0" borderId="15" xfId="1" applyFont="1" applyBorder="1" applyAlignment="1">
      <alignment horizontal="center"/>
    </xf>
    <xf numFmtId="44" fontId="0" fillId="0" borderId="15" xfId="1" applyFont="1" applyBorder="1"/>
    <xf numFmtId="0" fontId="16" fillId="34" borderId="14" xfId="0" applyFont="1" applyFill="1" applyBorder="1"/>
    <xf numFmtId="0" fontId="0" fillId="0" borderId="0" xfId="0" applyFont="1"/>
    <xf numFmtId="0" fontId="23" fillId="0" borderId="0" xfId="0" applyFont="1"/>
    <xf numFmtId="0" fontId="16" fillId="34" borderId="14" xfId="0" applyFont="1" applyFill="1" applyBorder="1" applyAlignment="1">
      <alignment vertical="center" wrapText="1"/>
    </xf>
    <xf numFmtId="44" fontId="24" fillId="0" borderId="15" xfId="1" applyFont="1" applyBorder="1" applyAlignment="1">
      <alignment horizontal="center" vertical="center" wrapText="1"/>
    </xf>
    <xf numFmtId="0" fontId="16" fillId="34" borderId="16" xfId="0" applyFont="1" applyFill="1" applyBorder="1" applyAlignment="1">
      <alignment vertical="center" wrapText="1"/>
    </xf>
    <xf numFmtId="44" fontId="0" fillId="0" borderId="20" xfId="1" applyFont="1" applyBorder="1"/>
    <xf numFmtId="44" fontId="0" fillId="0" borderId="15" xfId="0" applyNumberFormat="1" applyBorder="1"/>
    <xf numFmtId="0" fontId="0" fillId="0" borderId="21" xfId="0" applyBorder="1"/>
    <xf numFmtId="44" fontId="0" fillId="0" borderId="22" xfId="0" applyNumberFormat="1" applyBorder="1"/>
    <xf numFmtId="0" fontId="0" fillId="33" borderId="16" xfId="0" applyFill="1" applyBorder="1"/>
    <xf numFmtId="44" fontId="0" fillId="33" borderId="18" xfId="0" applyNumberFormat="1" applyFill="1" applyBorder="1"/>
    <xf numFmtId="0" fontId="0" fillId="35" borderId="10" xfId="0" applyFill="1" applyBorder="1"/>
    <xf numFmtId="44" fontId="0" fillId="35" borderId="23" xfId="0" applyNumberFormat="1" applyFill="1" applyBorder="1"/>
    <xf numFmtId="44" fontId="0" fillId="35" borderId="24" xfId="0" applyNumberFormat="1" applyFill="1" applyBorder="1"/>
    <xf numFmtId="44" fontId="0" fillId="35" borderId="23" xfId="1" applyFont="1" applyFill="1" applyBorder="1"/>
    <xf numFmtId="44" fontId="0" fillId="35" borderId="24" xfId="1" applyFont="1" applyFill="1" applyBorder="1"/>
    <xf numFmtId="0" fontId="16" fillId="34" borderId="16" xfId="0" applyFont="1" applyFill="1" applyBorder="1" applyAlignment="1">
      <alignment horizontal="center"/>
    </xf>
    <xf numFmtId="44" fontId="0" fillId="0" borderId="25" xfId="1" applyFont="1" applyFill="1" applyBorder="1"/>
    <xf numFmtId="44" fontId="0" fillId="0" borderId="26" xfId="1" applyFont="1" applyFill="1" applyBorder="1"/>
    <xf numFmtId="0" fontId="16" fillId="0" borderId="0" xfId="0" applyFont="1" applyFill="1" applyBorder="1" applyAlignment="1"/>
    <xf numFmtId="0" fontId="0" fillId="0" borderId="0" xfId="0" applyFont="1" applyFill="1" applyBorder="1" applyAlignment="1">
      <alignment horizontal="center"/>
    </xf>
    <xf numFmtId="0" fontId="16" fillId="34" borderId="23" xfId="0" applyFont="1" applyFill="1" applyBorder="1" applyAlignment="1"/>
    <xf numFmtId="0" fontId="16" fillId="0" borderId="24" xfId="0" applyFont="1" applyBorder="1" applyAlignment="1">
      <alignment horizontal="center"/>
    </xf>
    <xf numFmtId="0" fontId="16" fillId="34" borderId="11" xfId="0" applyFont="1" applyFill="1" applyBorder="1" applyAlignment="1">
      <alignment vertical="center" wrapText="1"/>
    </xf>
    <xf numFmtId="44" fontId="24" fillId="0" borderId="13" xfId="1" applyFont="1" applyBorder="1" applyAlignment="1">
      <alignment horizontal="center" vertical="center" wrapText="1"/>
    </xf>
    <xf numFmtId="44" fontId="0" fillId="0" borderId="18" xfId="1" applyFont="1" applyFill="1" applyBorder="1" applyAlignment="1">
      <alignment horizontal="center"/>
    </xf>
    <xf numFmtId="0" fontId="16" fillId="34" borderId="21" xfId="0" applyFont="1" applyFill="1" applyBorder="1" applyAlignment="1">
      <alignment horizontal="center"/>
    </xf>
    <xf numFmtId="0" fontId="0" fillId="0" borderId="27" xfId="0" applyBorder="1" applyAlignment="1">
      <alignment horizontal="center"/>
    </xf>
    <xf numFmtId="44" fontId="0" fillId="0" borderId="27" xfId="1" applyFont="1" applyBorder="1"/>
    <xf numFmtId="0" fontId="0" fillId="34" borderId="23" xfId="0" applyFill="1" applyBorder="1" applyAlignment="1">
      <alignment horizontal="center"/>
    </xf>
    <xf numFmtId="0" fontId="16" fillId="34" borderId="28" xfId="0" applyFont="1" applyFill="1" applyBorder="1" applyAlignment="1">
      <alignment horizontal="center"/>
    </xf>
    <xf numFmtId="0" fontId="16" fillId="34" borderId="24" xfId="0" applyFont="1" applyFill="1" applyBorder="1" applyAlignment="1">
      <alignment horizontal="center"/>
    </xf>
    <xf numFmtId="0" fontId="0" fillId="0" borderId="21" xfId="0" applyFont="1" applyBorder="1"/>
    <xf numFmtId="0" fontId="0" fillId="0" borderId="27" xfId="0" applyFont="1" applyBorder="1"/>
    <xf numFmtId="0" fontId="0" fillId="0" borderId="27" xfId="0" applyFont="1" applyBorder="1" applyAlignment="1">
      <alignment horizontal="left"/>
    </xf>
    <xf numFmtId="0" fontId="0" fillId="0" borderId="27" xfId="0" applyFont="1" applyBorder="1" applyAlignment="1">
      <alignment horizontal="center"/>
    </xf>
    <xf numFmtId="0" fontId="0" fillId="33" borderId="27" xfId="0" applyFont="1" applyFill="1" applyBorder="1"/>
    <xf numFmtId="0" fontId="0" fillId="0" borderId="22" xfId="0" applyBorder="1"/>
    <xf numFmtId="0" fontId="16" fillId="34" borderId="23" xfId="0" applyFont="1" applyFill="1" applyBorder="1" applyAlignment="1">
      <alignment horizontal="center"/>
    </xf>
    <xf numFmtId="0" fontId="16" fillId="34" borderId="29" xfId="0" applyFont="1" applyFill="1" applyBorder="1" applyAlignment="1">
      <alignment horizontal="center"/>
    </xf>
    <xf numFmtId="0" fontId="16" fillId="34" borderId="19" xfId="0" applyFont="1" applyFill="1" applyBorder="1" applyAlignment="1">
      <alignment horizontal="center"/>
    </xf>
    <xf numFmtId="0" fontId="0" fillId="0" borderId="27" xfId="0" applyBorder="1"/>
    <xf numFmtId="0" fontId="0" fillId="0" borderId="27" xfId="0" applyBorder="1" applyAlignment="1">
      <alignment horizontal="left"/>
    </xf>
    <xf numFmtId="0" fontId="16" fillId="34" borderId="23" xfId="0" applyFont="1" applyFill="1" applyBorder="1" applyAlignment="1">
      <alignment vertical="center" wrapText="1"/>
    </xf>
    <xf numFmtId="44" fontId="0" fillId="33" borderId="24" xfId="0" applyNumberFormat="1" applyFont="1" applyFill="1" applyBorder="1" applyAlignment="1">
      <alignment horizontal="center"/>
    </xf>
    <xf numFmtId="49" fontId="0" fillId="0" borderId="10" xfId="0" applyNumberFormat="1" applyFont="1" applyBorder="1"/>
    <xf numFmtId="0" fontId="19" fillId="33" borderId="0" xfId="0" applyFont="1" applyFill="1"/>
    <xf numFmtId="0" fontId="0" fillId="0" borderId="0" xfId="0" applyFill="1"/>
    <xf numFmtId="0" fontId="18" fillId="33" borderId="10" xfId="0" applyFont="1" applyFill="1" applyBorder="1"/>
    <xf numFmtId="44" fontId="0" fillId="0" borderId="31" xfId="1" applyFont="1" applyBorder="1"/>
    <xf numFmtId="44" fontId="0" fillId="0" borderId="32" xfId="1" applyFont="1" applyBorder="1"/>
    <xf numFmtId="0" fontId="16" fillId="34" borderId="30" xfId="0" applyFont="1" applyFill="1" applyBorder="1" applyAlignment="1">
      <alignment horizontal="center"/>
    </xf>
    <xf numFmtId="0" fontId="0" fillId="0" borderId="33" xfId="0" applyBorder="1"/>
    <xf numFmtId="0" fontId="0" fillId="0" borderId="34" xfId="0" applyBorder="1"/>
    <xf numFmtId="0" fontId="16" fillId="34" borderId="35" xfId="0" applyFont="1" applyFill="1" applyBorder="1" applyAlignment="1">
      <alignment horizontal="center"/>
    </xf>
    <xf numFmtId="0" fontId="0" fillId="0" borderId="36" xfId="0" applyBorder="1"/>
    <xf numFmtId="0" fontId="25" fillId="0" borderId="0" xfId="44">
      <alignment vertical="center"/>
    </xf>
    <xf numFmtId="165" fontId="25" fillId="0" borderId="0" xfId="44" applyNumberFormat="1">
      <alignment vertical="center"/>
    </xf>
    <xf numFmtId="164" fontId="25" fillId="0" borderId="0" xfId="44" applyNumberFormat="1">
      <alignment vertical="center"/>
    </xf>
    <xf numFmtId="0" fontId="21" fillId="33" borderId="10" xfId="0" applyFont="1" applyFill="1" applyBorder="1"/>
    <xf numFmtId="0" fontId="0" fillId="35" borderId="24" xfId="0" applyFont="1" applyFill="1" applyBorder="1" applyAlignment="1">
      <alignment horizontal="center"/>
    </xf>
    <xf numFmtId="0" fontId="0" fillId="0" borderId="22" xfId="0" applyFont="1" applyBorder="1"/>
    <xf numFmtId="0" fontId="0" fillId="0" borderId="15" xfId="0" applyFont="1" applyBorder="1"/>
    <xf numFmtId="0" fontId="22" fillId="0" borderId="15" xfId="43" applyFont="1" applyBorder="1"/>
    <xf numFmtId="0" fontId="0" fillId="0" borderId="14" xfId="44" applyFont="1" applyBorder="1">
      <alignment vertical="center"/>
    </xf>
    <xf numFmtId="0" fontId="0" fillId="0" borderId="10" xfId="44" applyFont="1" applyBorder="1">
      <alignment vertical="center"/>
    </xf>
    <xf numFmtId="0" fontId="0" fillId="0" borderId="10" xfId="0" applyFont="1" applyBorder="1" applyAlignment="1">
      <alignment vertical="center"/>
    </xf>
    <xf numFmtId="0" fontId="0" fillId="33" borderId="10" xfId="0" applyFont="1" applyFill="1" applyBorder="1" applyAlignment="1">
      <alignment vertical="center"/>
    </xf>
    <xf numFmtId="0" fontId="0" fillId="0" borderId="14" xfId="0" applyFont="1" applyBorder="1" applyAlignment="1">
      <alignment vertical="center"/>
    </xf>
    <xf numFmtId="0" fontId="0" fillId="0" borderId="10" xfId="0" applyFont="1" applyFill="1" applyBorder="1" applyAlignment="1">
      <alignment vertical="center"/>
    </xf>
    <xf numFmtId="0" fontId="0" fillId="36" borderId="10" xfId="0" applyFont="1" applyFill="1" applyBorder="1" applyAlignment="1">
      <alignment vertical="center"/>
    </xf>
    <xf numFmtId="0" fontId="0" fillId="0" borderId="10" xfId="0" applyFont="1" applyFill="1" applyBorder="1"/>
    <xf numFmtId="0" fontId="22" fillId="0" borderId="18" xfId="43" applyFont="1" applyBorder="1"/>
    <xf numFmtId="0" fontId="20" fillId="0" borderId="10" xfId="0" applyFont="1" applyBorder="1"/>
    <xf numFmtId="0" fontId="20" fillId="0" borderId="10" xfId="0" applyFont="1" applyBorder="1" applyAlignment="1">
      <alignment vertical="center" wrapText="1"/>
    </xf>
    <xf numFmtId="0" fontId="21" fillId="0" borderId="17" xfId="0" applyFont="1" applyBorder="1" applyAlignment="1">
      <alignment horizontal="left" vertical="center" wrapText="1"/>
    </xf>
    <xf numFmtId="44" fontId="0" fillId="37" borderId="23" xfId="0" applyNumberFormat="1" applyFill="1" applyBorder="1"/>
    <xf numFmtId="44" fontId="0" fillId="37" borderId="24" xfId="0" applyNumberFormat="1" applyFill="1" applyBorder="1"/>
    <xf numFmtId="44" fontId="0" fillId="37" borderId="37" xfId="1" applyFont="1" applyFill="1" applyBorder="1"/>
    <xf numFmtId="44" fontId="0" fillId="37" borderId="38" xfId="1" applyFont="1" applyFill="1" applyBorder="1"/>
  </cellXfs>
  <cellStyles count="45">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rmal 2" xfId="44" xr:uid="{00000000-0005-0000-0000-00003100000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digikey.com/products/en?keywords=160-1827-1-ND" TargetMode="External"/><Relationship Id="rId2" Type="http://schemas.openxmlformats.org/officeDocument/2006/relationships/hyperlink" Target="https://www.mouser.com/ProductDetail/Espressif-Systems/ESP32-WROOM-32?qs=sGAEpiMZZMve4%2fbfQkoj%252bErywZNi%252bCNNpLVbrj2524g%3d" TargetMode="External"/><Relationship Id="rId1" Type="http://schemas.openxmlformats.org/officeDocument/2006/relationships/hyperlink" Target="https://www.digikey.com/product-detail/en/rohm-semiconductor/SMLE12WBC7W1/511-1602-1-ND/1668979"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digikey.com/products/en?keywords=311-22ERCT-N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A41"/>
  <sheetViews>
    <sheetView tabSelected="1" workbookViewId="0">
      <selection activeCell="F13" sqref="F13"/>
    </sheetView>
  </sheetViews>
  <sheetFormatPr defaultRowHeight="15"/>
  <cols>
    <col min="1" max="1" width="3.7109375" customWidth="1"/>
    <col min="2" max="2" width="22.7109375" customWidth="1"/>
    <col min="3" max="3" width="28.28515625" customWidth="1"/>
    <col min="4" max="4" width="13.28515625" bestFit="1" customWidth="1"/>
    <col min="5" max="5" width="20.5703125" customWidth="1"/>
    <col min="6" max="6" width="19" customWidth="1"/>
    <col min="7" max="7" width="8" style="1" bestFit="1" customWidth="1"/>
    <col min="8" max="8" width="22.85546875" bestFit="1" customWidth="1"/>
    <col min="9" max="9" width="13.7109375" customWidth="1"/>
    <col min="10" max="10" width="10.5703125" bestFit="1" customWidth="1"/>
    <col min="11" max="11" width="11.5703125" customWidth="1"/>
    <col min="12" max="12" width="10.5703125" bestFit="1" customWidth="1"/>
    <col min="13" max="13" width="27.5703125" customWidth="1"/>
    <col min="14" max="14" width="77.140625" customWidth="1"/>
  </cols>
  <sheetData>
    <row r="1" spans="2:14" ht="15.75" thickBot="1"/>
    <row r="2" spans="2:14" ht="15.75" thickBot="1">
      <c r="B2" s="88" t="s">
        <v>0</v>
      </c>
      <c r="C2" s="80" t="s">
        <v>1</v>
      </c>
      <c r="D2" s="80" t="s">
        <v>2</v>
      </c>
      <c r="E2" s="80" t="s">
        <v>59</v>
      </c>
      <c r="F2" s="80" t="s">
        <v>4</v>
      </c>
      <c r="G2" s="80" t="s">
        <v>60</v>
      </c>
      <c r="H2" s="80" t="s">
        <v>61</v>
      </c>
      <c r="I2" s="80" t="s">
        <v>62</v>
      </c>
      <c r="J2" s="80" t="s">
        <v>54</v>
      </c>
      <c r="K2" s="80" t="s">
        <v>58</v>
      </c>
      <c r="L2" s="80">
        <f>C24</f>
        <v>200</v>
      </c>
      <c r="M2" s="80" t="s">
        <v>1</v>
      </c>
      <c r="N2" s="81" t="s">
        <v>65</v>
      </c>
    </row>
    <row r="3" spans="2:14">
      <c r="B3" s="82" t="s">
        <v>8</v>
      </c>
      <c r="C3" s="83" t="s">
        <v>9</v>
      </c>
      <c r="D3" s="83" t="s">
        <v>10</v>
      </c>
      <c r="E3" s="84">
        <v>2468</v>
      </c>
      <c r="F3" s="83" t="s">
        <v>11</v>
      </c>
      <c r="G3" s="85">
        <v>1</v>
      </c>
      <c r="H3" s="83" t="s">
        <v>12</v>
      </c>
      <c r="I3" s="86" t="s">
        <v>13</v>
      </c>
      <c r="J3" s="78">
        <v>0.75900000000000001</v>
      </c>
      <c r="K3" s="78">
        <f>J3*G3</f>
        <v>0.75900000000000001</v>
      </c>
      <c r="L3" s="78">
        <f>(J3*G3)*L2</f>
        <v>151.80000000000001</v>
      </c>
      <c r="M3" s="83" t="s">
        <v>14</v>
      </c>
      <c r="N3" s="111" t="s">
        <v>70</v>
      </c>
    </row>
    <row r="4" spans="2:14">
      <c r="B4" s="21" t="s">
        <v>15</v>
      </c>
      <c r="C4" s="22" t="s">
        <v>16</v>
      </c>
      <c r="D4" s="22" t="s">
        <v>17</v>
      </c>
      <c r="E4" s="31" t="s">
        <v>18</v>
      </c>
      <c r="F4" s="22" t="s">
        <v>19</v>
      </c>
      <c r="G4" s="26">
        <v>2</v>
      </c>
      <c r="H4" s="22" t="s">
        <v>20</v>
      </c>
      <c r="I4" s="29" t="s">
        <v>21</v>
      </c>
      <c r="J4" s="6">
        <v>0.12452000000000001</v>
      </c>
      <c r="K4" s="6">
        <f t="shared" ref="K4:K14" si="0">J4*G4</f>
        <v>0.24904000000000001</v>
      </c>
      <c r="L4" s="6">
        <f>(J4*G4)*L2</f>
        <v>49.808</v>
      </c>
      <c r="M4" s="22" t="s">
        <v>22</v>
      </c>
      <c r="N4" s="112" t="s">
        <v>71</v>
      </c>
    </row>
    <row r="5" spans="2:14">
      <c r="B5" s="21" t="s">
        <v>253</v>
      </c>
      <c r="C5" s="123" t="s">
        <v>97</v>
      </c>
      <c r="D5" s="22" t="s">
        <v>243</v>
      </c>
      <c r="E5" s="124" t="s">
        <v>99</v>
      </c>
      <c r="F5" s="22" t="s">
        <v>100</v>
      </c>
      <c r="G5" s="26">
        <v>34</v>
      </c>
      <c r="H5" s="123" t="s">
        <v>101</v>
      </c>
      <c r="I5" s="30" t="s">
        <v>55</v>
      </c>
      <c r="J5" s="6">
        <v>0.21</v>
      </c>
      <c r="K5" s="6">
        <f t="shared" ref="K5:K8" si="1">J5*G5</f>
        <v>7.14</v>
      </c>
      <c r="L5" s="6">
        <f>(J5*G5)*L2</f>
        <v>1428</v>
      </c>
      <c r="M5" s="123" t="s">
        <v>96</v>
      </c>
      <c r="N5" s="113" t="s">
        <v>236</v>
      </c>
    </row>
    <row r="6" spans="2:14">
      <c r="B6" s="114" t="s">
        <v>237</v>
      </c>
      <c r="C6" s="123" t="s">
        <v>238</v>
      </c>
      <c r="D6" s="115" t="s">
        <v>239</v>
      </c>
      <c r="E6" s="115" t="s">
        <v>240</v>
      </c>
      <c r="F6" s="22" t="s">
        <v>100</v>
      </c>
      <c r="G6" s="26">
        <v>3</v>
      </c>
      <c r="H6" s="116" t="s">
        <v>241</v>
      </c>
      <c r="I6" s="117" t="s">
        <v>242</v>
      </c>
      <c r="J6" s="6">
        <v>0.11</v>
      </c>
      <c r="K6" s="6">
        <f t="shared" si="1"/>
        <v>0.33</v>
      </c>
      <c r="L6" s="6">
        <f t="shared" ref="L6:L8" si="2">(J6*G6)*L3</f>
        <v>50.094000000000008</v>
      </c>
      <c r="M6" s="123" t="s">
        <v>238</v>
      </c>
      <c r="N6" s="34" t="s">
        <v>268</v>
      </c>
    </row>
    <row r="7" spans="2:14">
      <c r="B7" s="21" t="s">
        <v>237</v>
      </c>
      <c r="C7" s="116" t="s">
        <v>246</v>
      </c>
      <c r="D7" s="22" t="s">
        <v>243</v>
      </c>
      <c r="E7" s="116" t="s">
        <v>244</v>
      </c>
      <c r="F7" s="22" t="s">
        <v>100</v>
      </c>
      <c r="G7" s="26">
        <v>3</v>
      </c>
      <c r="H7" s="116" t="s">
        <v>245</v>
      </c>
      <c r="I7" s="117" t="s">
        <v>247</v>
      </c>
      <c r="J7" s="6">
        <v>0.17</v>
      </c>
      <c r="K7" s="6">
        <f t="shared" si="1"/>
        <v>0.51</v>
      </c>
      <c r="L7" s="6">
        <f t="shared" si="2"/>
        <v>25.402080000000002</v>
      </c>
      <c r="M7" s="116" t="s">
        <v>246</v>
      </c>
      <c r="N7" s="113" t="s">
        <v>269</v>
      </c>
    </row>
    <row r="8" spans="2:14">
      <c r="B8" s="118" t="s">
        <v>248</v>
      </c>
      <c r="C8" s="116" t="s">
        <v>251</v>
      </c>
      <c r="D8" s="22" t="s">
        <v>243</v>
      </c>
      <c r="E8" s="116" t="s">
        <v>249</v>
      </c>
      <c r="F8" s="22" t="s">
        <v>100</v>
      </c>
      <c r="G8" s="26">
        <v>2</v>
      </c>
      <c r="H8" s="116" t="s">
        <v>250</v>
      </c>
      <c r="I8" s="117" t="s">
        <v>252</v>
      </c>
      <c r="J8" s="6">
        <v>0.17</v>
      </c>
      <c r="K8" s="6">
        <f t="shared" si="1"/>
        <v>0.34</v>
      </c>
      <c r="L8" s="6">
        <f t="shared" si="2"/>
        <v>485.52000000000004</v>
      </c>
      <c r="M8" s="116" t="s">
        <v>251</v>
      </c>
      <c r="N8" s="113" t="s">
        <v>270</v>
      </c>
    </row>
    <row r="9" spans="2:14">
      <c r="B9" s="21" t="s">
        <v>220</v>
      </c>
      <c r="C9" s="22" t="s">
        <v>37</v>
      </c>
      <c r="D9" s="22" t="s">
        <v>36</v>
      </c>
      <c r="E9" s="31" t="s">
        <v>38</v>
      </c>
      <c r="F9" s="22" t="s">
        <v>24</v>
      </c>
      <c r="G9" s="26">
        <v>8</v>
      </c>
      <c r="H9" s="22" t="s">
        <v>39</v>
      </c>
      <c r="I9" s="29" t="s">
        <v>40</v>
      </c>
      <c r="J9" s="6">
        <v>1.03E-2</v>
      </c>
      <c r="K9" s="6">
        <f t="shared" si="0"/>
        <v>8.2400000000000001E-2</v>
      </c>
      <c r="L9" s="6">
        <f>(J9*G9)*L2</f>
        <v>16.48</v>
      </c>
      <c r="M9" s="22" t="s">
        <v>41</v>
      </c>
      <c r="N9" s="112" t="s">
        <v>72</v>
      </c>
    </row>
    <row r="10" spans="2:14">
      <c r="B10" s="21" t="s">
        <v>229</v>
      </c>
      <c r="C10" s="22" t="s">
        <v>37</v>
      </c>
      <c r="D10" s="22" t="s">
        <v>36</v>
      </c>
      <c r="E10" s="124" t="s">
        <v>232</v>
      </c>
      <c r="F10" s="22" t="s">
        <v>100</v>
      </c>
      <c r="G10" s="26">
        <v>1</v>
      </c>
      <c r="H10" s="119" t="s">
        <v>265</v>
      </c>
      <c r="I10" s="30" t="s">
        <v>233</v>
      </c>
      <c r="J10" s="6">
        <v>0.01</v>
      </c>
      <c r="K10" s="6">
        <f t="shared" si="0"/>
        <v>0.01</v>
      </c>
      <c r="L10" s="6">
        <f>(J10*G10)*L3</f>
        <v>1.5180000000000002</v>
      </c>
      <c r="M10" s="123" t="s">
        <v>234</v>
      </c>
      <c r="N10" s="112" t="s">
        <v>230</v>
      </c>
    </row>
    <row r="11" spans="2:14">
      <c r="B11" s="21" t="s">
        <v>254</v>
      </c>
      <c r="C11" s="116" t="s">
        <v>262</v>
      </c>
      <c r="D11" s="22" t="s">
        <v>36</v>
      </c>
      <c r="E11" s="116" t="s">
        <v>263</v>
      </c>
      <c r="F11" s="22" t="s">
        <v>100</v>
      </c>
      <c r="G11" s="26">
        <v>1</v>
      </c>
      <c r="H11" s="116" t="s">
        <v>264</v>
      </c>
      <c r="I11" s="120" t="s">
        <v>266</v>
      </c>
      <c r="J11" s="6">
        <v>0.01</v>
      </c>
      <c r="K11" s="6">
        <f t="shared" si="0"/>
        <v>0.01</v>
      </c>
      <c r="L11" s="6">
        <f>(J11*G11)*L4</f>
        <v>0.49808000000000002</v>
      </c>
      <c r="M11" s="116" t="s">
        <v>267</v>
      </c>
      <c r="N11" s="112" t="s">
        <v>271</v>
      </c>
    </row>
    <row r="12" spans="2:14">
      <c r="B12" s="21" t="s">
        <v>255</v>
      </c>
      <c r="C12" s="22" t="s">
        <v>222</v>
      </c>
      <c r="D12" s="22" t="s">
        <v>223</v>
      </c>
      <c r="E12" s="121" t="s">
        <v>224</v>
      </c>
      <c r="F12" s="95" t="s">
        <v>228</v>
      </c>
      <c r="G12" s="26">
        <v>2</v>
      </c>
      <c r="H12" s="109" t="s">
        <v>226</v>
      </c>
      <c r="I12" s="123" t="s">
        <v>225</v>
      </c>
      <c r="J12" s="6">
        <v>1.2999999999999999E-2</v>
      </c>
      <c r="K12" s="6">
        <f t="shared" si="0"/>
        <v>2.5999999999999999E-2</v>
      </c>
      <c r="L12" s="6">
        <f>(K12*G12)*L2</f>
        <v>10.4</v>
      </c>
      <c r="M12" s="123" t="s">
        <v>222</v>
      </c>
      <c r="N12" s="112" t="s">
        <v>227</v>
      </c>
    </row>
    <row r="13" spans="2:14">
      <c r="B13" s="21" t="s">
        <v>110</v>
      </c>
      <c r="C13" s="116" t="s">
        <v>257</v>
      </c>
      <c r="D13" s="116" t="s">
        <v>128</v>
      </c>
      <c r="E13" s="116" t="s">
        <v>258</v>
      </c>
      <c r="F13" s="116" t="s">
        <v>259</v>
      </c>
      <c r="G13" s="26">
        <v>1</v>
      </c>
      <c r="H13" s="117" t="s">
        <v>260</v>
      </c>
      <c r="I13" s="116" t="s">
        <v>261</v>
      </c>
      <c r="J13" s="6">
        <v>0.24</v>
      </c>
      <c r="K13" s="6">
        <f t="shared" si="0"/>
        <v>0.24</v>
      </c>
      <c r="L13" s="6">
        <f>(K13*G13)*L3</f>
        <v>36.432000000000002</v>
      </c>
      <c r="M13" s="116" t="s">
        <v>256</v>
      </c>
      <c r="N13" s="112" t="s">
        <v>272</v>
      </c>
    </row>
    <row r="14" spans="2:14">
      <c r="B14" s="21" t="s">
        <v>42</v>
      </c>
      <c r="C14" s="22" t="s">
        <v>43</v>
      </c>
      <c r="D14" s="22" t="s">
        <v>17</v>
      </c>
      <c r="E14" s="31" t="s">
        <v>44</v>
      </c>
      <c r="F14" s="22" t="s">
        <v>45</v>
      </c>
      <c r="G14" s="26">
        <v>1</v>
      </c>
      <c r="H14" s="22" t="s">
        <v>46</v>
      </c>
      <c r="I14" s="29" t="s">
        <v>47</v>
      </c>
      <c r="J14" s="6">
        <v>0.43691999999999998</v>
      </c>
      <c r="K14" s="6">
        <f t="shared" si="0"/>
        <v>0.43691999999999998</v>
      </c>
      <c r="L14" s="6">
        <f>(J14*G14)*L2</f>
        <v>87.384</v>
      </c>
      <c r="M14" s="22" t="s">
        <v>48</v>
      </c>
      <c r="N14" s="112" t="s">
        <v>73</v>
      </c>
    </row>
    <row r="15" spans="2:14" ht="15.75" thickBot="1">
      <c r="B15" s="23" t="s">
        <v>51</v>
      </c>
      <c r="C15" s="25" t="s">
        <v>57</v>
      </c>
      <c r="D15" s="25" t="s">
        <v>52</v>
      </c>
      <c r="E15" s="125" t="s">
        <v>63</v>
      </c>
      <c r="F15" s="24" t="s">
        <v>274</v>
      </c>
      <c r="G15" s="27">
        <v>1</v>
      </c>
      <c r="H15" s="28" t="s">
        <v>56</v>
      </c>
      <c r="I15" s="24" t="s">
        <v>274</v>
      </c>
      <c r="J15" s="15">
        <v>3.82</v>
      </c>
      <c r="K15" s="15">
        <f t="shared" ref="K15" si="3">J15*G15</f>
        <v>3.82</v>
      </c>
      <c r="L15" s="15">
        <f>(J15*G15)*L2</f>
        <v>764</v>
      </c>
      <c r="M15" s="24" t="s">
        <v>53</v>
      </c>
      <c r="N15" s="122" t="s">
        <v>64</v>
      </c>
    </row>
    <row r="16" spans="2:14" ht="15.75" thickBot="1">
      <c r="E16" s="33"/>
      <c r="J16" s="4"/>
      <c r="K16" s="128">
        <f>SUM(K3:K15)</f>
        <v>13.95336</v>
      </c>
      <c r="L16" s="129">
        <f>SUM(L2:L15)</f>
        <v>3307.3361599999998</v>
      </c>
    </row>
    <row r="17" spans="2:14" ht="15.75" thickBot="1">
      <c r="E17" s="33"/>
      <c r="J17" s="4"/>
      <c r="K17" s="67"/>
      <c r="L17" s="68"/>
    </row>
    <row r="18" spans="2:14" ht="15.75" thickBot="1">
      <c r="B18" s="17" t="s">
        <v>0</v>
      </c>
      <c r="C18" s="18" t="s">
        <v>1</v>
      </c>
      <c r="D18" s="18" t="s">
        <v>2</v>
      </c>
      <c r="E18" s="18" t="s">
        <v>59</v>
      </c>
      <c r="F18" s="18" t="s">
        <v>4</v>
      </c>
      <c r="G18" s="18" t="s">
        <v>60</v>
      </c>
      <c r="H18" s="18" t="s">
        <v>61</v>
      </c>
      <c r="I18" s="18" t="s">
        <v>62</v>
      </c>
      <c r="J18" s="18" t="s">
        <v>54</v>
      </c>
      <c r="K18" s="18" t="s">
        <v>58</v>
      </c>
      <c r="L18" s="18">
        <f>C24</f>
        <v>200</v>
      </c>
      <c r="M18" s="18" t="s">
        <v>1</v>
      </c>
      <c r="N18" s="19" t="s">
        <v>65</v>
      </c>
    </row>
    <row r="19" spans="2:14">
      <c r="B19" s="7" t="s">
        <v>25</v>
      </c>
      <c r="C19" s="8" t="s">
        <v>26</v>
      </c>
      <c r="D19" s="8" t="s">
        <v>34</v>
      </c>
      <c r="E19" s="41">
        <v>61300511121</v>
      </c>
      <c r="F19" s="8" t="s">
        <v>218</v>
      </c>
      <c r="G19" s="42">
        <v>4</v>
      </c>
      <c r="H19" s="43" t="s">
        <v>93</v>
      </c>
      <c r="I19" s="44" t="s">
        <v>77</v>
      </c>
      <c r="J19" s="9">
        <v>0.12</v>
      </c>
      <c r="K19" s="9">
        <f>J19*G19</f>
        <v>0.48</v>
      </c>
      <c r="L19" s="9">
        <f>K19*L2</f>
        <v>96</v>
      </c>
      <c r="M19" s="8" t="s">
        <v>83</v>
      </c>
      <c r="N19" s="10" t="s">
        <v>78</v>
      </c>
    </row>
    <row r="20" spans="2:14">
      <c r="B20" s="11"/>
      <c r="C20" s="5" t="s">
        <v>92</v>
      </c>
      <c r="D20" s="5" t="s">
        <v>34</v>
      </c>
      <c r="E20" s="39" t="s">
        <v>81</v>
      </c>
      <c r="F20" s="5" t="s">
        <v>218</v>
      </c>
      <c r="G20" s="36">
        <v>4</v>
      </c>
      <c r="H20" s="37" t="s">
        <v>91</v>
      </c>
      <c r="I20" s="40" t="s">
        <v>80</v>
      </c>
      <c r="J20" s="6">
        <v>0.24354000000000001</v>
      </c>
      <c r="K20" s="6">
        <f>J20*G20</f>
        <v>0.97416000000000003</v>
      </c>
      <c r="L20" s="6">
        <f>K20*L2</f>
        <v>194.83199999999999</v>
      </c>
      <c r="M20" s="5" t="s">
        <v>82</v>
      </c>
      <c r="N20" s="12" t="s">
        <v>79</v>
      </c>
    </row>
    <row r="21" spans="2:14">
      <c r="B21" s="11" t="s">
        <v>85</v>
      </c>
      <c r="C21" s="5" t="s">
        <v>84</v>
      </c>
      <c r="D21" s="5" t="s">
        <v>34</v>
      </c>
      <c r="E21" s="35">
        <v>61300311121</v>
      </c>
      <c r="F21" s="5" t="s">
        <v>218</v>
      </c>
      <c r="G21" s="36">
        <v>2</v>
      </c>
      <c r="H21" s="37" t="s">
        <v>94</v>
      </c>
      <c r="I21" s="38" t="s">
        <v>74</v>
      </c>
      <c r="J21" s="6">
        <v>6.7000000000000004E-2</v>
      </c>
      <c r="K21" s="6">
        <f t="shared" ref="K21:K22" si="4">J21*G21</f>
        <v>0.13400000000000001</v>
      </c>
      <c r="L21" s="6">
        <f>K21*L2</f>
        <v>26.8</v>
      </c>
      <c r="M21" s="5" t="s">
        <v>76</v>
      </c>
      <c r="N21" s="12" t="s">
        <v>75</v>
      </c>
    </row>
    <row r="22" spans="2:14" ht="15.75" thickBot="1">
      <c r="B22" s="13" t="s">
        <v>49</v>
      </c>
      <c r="C22" s="14" t="s">
        <v>90</v>
      </c>
      <c r="D22" s="14" t="s">
        <v>50</v>
      </c>
      <c r="E22" s="45" t="s">
        <v>89</v>
      </c>
      <c r="F22" s="14" t="s">
        <v>218</v>
      </c>
      <c r="G22" s="46">
        <v>1</v>
      </c>
      <c r="H22" s="14" t="s">
        <v>274</v>
      </c>
      <c r="I22" s="14" t="s">
        <v>86</v>
      </c>
      <c r="J22" s="15">
        <v>0.40989999999999999</v>
      </c>
      <c r="K22" s="55">
        <f t="shared" si="4"/>
        <v>0.40989999999999999</v>
      </c>
      <c r="L22" s="55">
        <f>K22*L2</f>
        <v>81.98</v>
      </c>
      <c r="M22" s="14" t="s">
        <v>87</v>
      </c>
      <c r="N22" s="16" t="s">
        <v>88</v>
      </c>
    </row>
    <row r="23" spans="2:14" ht="15.75" thickBot="1">
      <c r="K23" s="126">
        <f>SUM(K19:K22)</f>
        <v>1.9980599999999997</v>
      </c>
      <c r="L23" s="127">
        <f>SUM(L19:L22)</f>
        <v>399.61200000000002</v>
      </c>
    </row>
    <row r="24" spans="2:14" ht="15.75" thickBot="1">
      <c r="B24" s="71" t="s">
        <v>60</v>
      </c>
      <c r="C24" s="110">
        <v>200</v>
      </c>
      <c r="E24" s="79"/>
      <c r="F24" s="80" t="s">
        <v>107</v>
      </c>
      <c r="G24" s="80" t="s">
        <v>216</v>
      </c>
      <c r="H24" s="104" t="s">
        <v>215</v>
      </c>
      <c r="I24" s="90" t="s">
        <v>235</v>
      </c>
    </row>
    <row r="25" spans="2:14" ht="15.75" thickBot="1">
      <c r="B25" s="69"/>
      <c r="C25" s="70"/>
      <c r="E25" s="76" t="s">
        <v>60</v>
      </c>
      <c r="F25" s="77">
        <v>40</v>
      </c>
      <c r="G25" s="78">
        <v>33.5</v>
      </c>
      <c r="H25" s="99">
        <f>F25*G25</f>
        <v>1340</v>
      </c>
      <c r="I25" s="105"/>
    </row>
    <row r="26" spans="2:14" ht="15.75" thickBot="1">
      <c r="B26" s="73" t="s">
        <v>109</v>
      </c>
      <c r="C26" s="74">
        <v>425</v>
      </c>
      <c r="E26" s="66" t="s">
        <v>60</v>
      </c>
      <c r="F26" s="46">
        <v>160</v>
      </c>
      <c r="G26" s="15">
        <v>50</v>
      </c>
      <c r="H26" s="100">
        <f>F26*G26</f>
        <v>8000</v>
      </c>
      <c r="I26" s="103">
        <v>85</v>
      </c>
    </row>
    <row r="27" spans="2:14">
      <c r="B27" s="52" t="s">
        <v>67</v>
      </c>
      <c r="C27" s="53">
        <v>590</v>
      </c>
      <c r="E27" s="1"/>
      <c r="G27" s="57" t="s">
        <v>213</v>
      </c>
      <c r="H27" s="58">
        <f>SUM(H25:H26)</f>
        <v>9340</v>
      </c>
    </row>
    <row r="28" spans="2:14">
      <c r="B28" s="52" t="s">
        <v>68</v>
      </c>
      <c r="C28" s="53">
        <f>L16</f>
        <v>3307.3361599999998</v>
      </c>
      <c r="E28" s="1"/>
      <c r="G28" s="11" t="s">
        <v>214</v>
      </c>
      <c r="H28" s="56">
        <f>C33</f>
        <v>5571.9481599999999</v>
      </c>
    </row>
    <row r="29" spans="2:14" ht="15.75" thickBot="1">
      <c r="B29" s="52" t="s">
        <v>273</v>
      </c>
      <c r="C29" s="53">
        <v>0</v>
      </c>
      <c r="E29" s="1"/>
      <c r="G29" s="59" t="s">
        <v>108</v>
      </c>
      <c r="H29" s="60">
        <f>H27-H28</f>
        <v>3768.0518400000001</v>
      </c>
    </row>
    <row r="30" spans="2:14">
      <c r="B30" s="52" t="s">
        <v>104</v>
      </c>
      <c r="C30" s="47">
        <f>L23</f>
        <v>399.61200000000002</v>
      </c>
      <c r="E30" s="1"/>
      <c r="G30"/>
    </row>
    <row r="31" spans="2:14">
      <c r="B31" s="49" t="s">
        <v>105</v>
      </c>
      <c r="C31" s="48">
        <v>400</v>
      </c>
      <c r="E31" s="1"/>
      <c r="G31"/>
    </row>
    <row r="32" spans="2:14">
      <c r="B32" s="52" t="s">
        <v>106</v>
      </c>
      <c r="C32" s="47">
        <v>450</v>
      </c>
      <c r="E32" s="1"/>
      <c r="G32"/>
    </row>
    <row r="33" spans="2:131" ht="15.75" thickBot="1">
      <c r="B33" s="54" t="s">
        <v>103</v>
      </c>
      <c r="C33" s="75">
        <f>SUM(C26:C32)</f>
        <v>5571.9481599999999</v>
      </c>
      <c r="E33" s="1"/>
      <c r="G33"/>
    </row>
    <row r="34" spans="2:131" ht="15.75" thickBot="1">
      <c r="B34" s="50"/>
      <c r="C34" s="50"/>
      <c r="E34" s="1"/>
      <c r="G34"/>
    </row>
    <row r="35" spans="2:131" ht="15.75" thickBot="1">
      <c r="B35" s="93" t="s">
        <v>102</v>
      </c>
      <c r="C35" s="94">
        <f>C33/C24</f>
        <v>27.859740800000001</v>
      </c>
      <c r="E35" s="1"/>
      <c r="G35"/>
    </row>
    <row r="36" spans="2:131">
      <c r="E36" s="1"/>
      <c r="G36"/>
    </row>
    <row r="38" spans="2:131">
      <c r="B38" s="107"/>
      <c r="C38" s="108"/>
    </row>
    <row r="39" spans="2:131">
      <c r="B39" s="107"/>
      <c r="C39" s="108"/>
      <c r="D39" s="106"/>
      <c r="E39" s="106"/>
      <c r="F39" s="106"/>
      <c r="G39" s="106"/>
      <c r="H39" s="106"/>
      <c r="I39" s="106"/>
      <c r="J39" s="106"/>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c r="BO39" s="106"/>
      <c r="BP39" s="106"/>
      <c r="BQ39" s="106"/>
      <c r="BR39" s="106"/>
      <c r="BS39" s="106"/>
      <c r="BT39" s="106"/>
      <c r="BU39" s="106"/>
      <c r="BV39" s="106"/>
      <c r="BW39" s="106"/>
      <c r="BX39" s="106"/>
      <c r="BY39" s="106"/>
      <c r="BZ39" s="106"/>
      <c r="CA39" s="106"/>
      <c r="CB39" s="106"/>
      <c r="CC39" s="106"/>
      <c r="CD39" s="106"/>
      <c r="CE39" s="106"/>
      <c r="CF39" s="106"/>
      <c r="CG39" s="106"/>
      <c r="CH39" s="106"/>
      <c r="CI39" s="106"/>
      <c r="CJ39" s="106"/>
      <c r="CK39" s="106"/>
      <c r="CL39" s="106"/>
      <c r="CM39" s="106"/>
      <c r="CN39" s="106"/>
      <c r="CO39" s="106"/>
      <c r="CP39" s="106"/>
      <c r="CQ39" s="106"/>
      <c r="CR39" s="106"/>
      <c r="CS39" s="106"/>
      <c r="CT39" s="106"/>
      <c r="CU39" s="106"/>
      <c r="CV39" s="106"/>
      <c r="CW39" s="106"/>
      <c r="CX39" s="106"/>
      <c r="CY39" s="106"/>
      <c r="CZ39" s="106"/>
      <c r="DA39" s="106"/>
      <c r="DB39" s="106"/>
      <c r="DC39" s="106"/>
      <c r="DD39" s="106"/>
      <c r="DE39" s="106"/>
      <c r="DF39" s="106"/>
      <c r="DG39" s="106"/>
      <c r="DH39" s="106"/>
      <c r="DI39" s="106"/>
      <c r="DJ39" s="106"/>
      <c r="DK39" s="106"/>
      <c r="DL39" s="106"/>
      <c r="DM39" s="106"/>
      <c r="DN39" s="106"/>
      <c r="DO39" s="106"/>
      <c r="DP39" s="106"/>
      <c r="DQ39" s="106"/>
      <c r="DR39" s="106"/>
      <c r="DS39" s="106"/>
      <c r="DT39" s="106"/>
      <c r="DU39" s="106"/>
      <c r="DV39" s="106"/>
      <c r="DW39" s="106"/>
      <c r="DX39" s="106"/>
      <c r="DY39" s="106"/>
      <c r="DZ39" s="106"/>
      <c r="EA39" s="106"/>
    </row>
    <row r="40" spans="2:131">
      <c r="B40" s="107"/>
      <c r="C40" s="108"/>
      <c r="D40" s="106"/>
      <c r="E40" s="106"/>
      <c r="F40" s="106"/>
      <c r="G40" s="106"/>
      <c r="H40" s="106"/>
      <c r="I40" s="106"/>
      <c r="J40" s="106"/>
      <c r="K40" s="106"/>
      <c r="L40" s="106"/>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c r="BA40" s="106"/>
      <c r="BB40" s="106"/>
      <c r="BC40" s="106"/>
      <c r="BD40" s="106"/>
      <c r="BE40" s="106"/>
      <c r="BF40" s="106"/>
      <c r="BG40" s="106"/>
      <c r="BH40" s="106"/>
      <c r="BI40" s="106"/>
      <c r="BJ40" s="106"/>
      <c r="BK40" s="106"/>
      <c r="BL40" s="106"/>
      <c r="BM40" s="106"/>
      <c r="BN40" s="106"/>
      <c r="BO40" s="106"/>
      <c r="BP40" s="106"/>
      <c r="BQ40" s="106"/>
      <c r="BR40" s="106"/>
      <c r="BS40" s="106"/>
      <c r="BT40" s="106"/>
      <c r="BU40" s="106"/>
      <c r="BV40" s="106"/>
      <c r="BW40" s="106"/>
      <c r="BX40" s="106"/>
      <c r="BY40" s="106"/>
      <c r="BZ40" s="106"/>
      <c r="CA40" s="106"/>
      <c r="CB40" s="106"/>
      <c r="CC40" s="106"/>
      <c r="CD40" s="106"/>
      <c r="CE40" s="106"/>
      <c r="CF40" s="106"/>
      <c r="CG40" s="106"/>
      <c r="CH40" s="106"/>
      <c r="CI40" s="106"/>
      <c r="CJ40" s="106"/>
      <c r="CK40" s="106"/>
      <c r="CL40" s="106"/>
      <c r="CM40" s="106"/>
      <c r="CN40" s="106"/>
      <c r="CO40" s="106"/>
      <c r="CP40" s="106"/>
      <c r="CQ40" s="106"/>
      <c r="CR40" s="106"/>
      <c r="CS40" s="106"/>
      <c r="CT40" s="106"/>
      <c r="CU40" s="106"/>
      <c r="CV40" s="106"/>
      <c r="CW40" s="106"/>
      <c r="CX40" s="106"/>
      <c r="CY40" s="106"/>
      <c r="CZ40" s="106"/>
      <c r="DA40" s="106"/>
      <c r="DB40" s="106"/>
      <c r="DC40" s="106"/>
      <c r="DD40" s="106"/>
      <c r="DE40" s="106"/>
      <c r="DF40" s="106"/>
      <c r="DG40" s="106"/>
      <c r="DH40" s="106"/>
      <c r="DI40" s="106"/>
      <c r="DJ40" s="106"/>
      <c r="DK40" s="106"/>
      <c r="DL40" s="106"/>
      <c r="DM40" s="106"/>
      <c r="DN40" s="106"/>
      <c r="DO40" s="106"/>
      <c r="DP40" s="106"/>
      <c r="DQ40" s="106"/>
      <c r="DR40" s="106"/>
      <c r="DS40" s="106"/>
      <c r="DT40" s="106"/>
      <c r="DU40" s="106"/>
      <c r="DV40" s="106"/>
      <c r="DW40" s="106"/>
      <c r="DX40" s="106"/>
      <c r="DY40" s="106"/>
      <c r="DZ40" s="106"/>
      <c r="EA40" s="106"/>
    </row>
    <row r="41" spans="2:131">
      <c r="D41" s="106"/>
      <c r="E41" s="106"/>
      <c r="F41" s="106"/>
      <c r="G41" s="106"/>
      <c r="H41" s="106"/>
      <c r="I41" s="106"/>
      <c r="J41" s="106"/>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c r="BO41" s="106"/>
      <c r="BP41" s="106"/>
      <c r="BQ41" s="106"/>
      <c r="BR41" s="106"/>
      <c r="BS41" s="106"/>
      <c r="BT41" s="106"/>
      <c r="BU41" s="106"/>
      <c r="BV41" s="106"/>
      <c r="BW41" s="106"/>
      <c r="BX41" s="106"/>
      <c r="BY41" s="106"/>
      <c r="BZ41" s="106"/>
      <c r="CA41" s="106"/>
      <c r="CB41" s="106"/>
      <c r="CC41" s="106"/>
      <c r="CD41" s="106"/>
      <c r="CE41" s="106"/>
      <c r="CF41" s="106"/>
      <c r="CG41" s="106"/>
      <c r="CH41" s="106"/>
      <c r="CI41" s="106"/>
      <c r="CJ41" s="106"/>
      <c r="CK41" s="106"/>
      <c r="CL41" s="106"/>
      <c r="CM41" s="106"/>
      <c r="CN41" s="106"/>
      <c r="CO41" s="106"/>
      <c r="CP41" s="106"/>
      <c r="CQ41" s="106"/>
      <c r="CR41" s="106"/>
      <c r="CS41" s="106"/>
      <c r="CT41" s="106"/>
      <c r="CU41" s="106"/>
      <c r="CV41" s="106"/>
      <c r="CW41" s="106"/>
      <c r="CX41" s="106"/>
      <c r="CY41" s="106"/>
      <c r="CZ41" s="106"/>
      <c r="DA41" s="106"/>
      <c r="DB41" s="106"/>
      <c r="DC41" s="106"/>
      <c r="DD41" s="106"/>
      <c r="DE41" s="106"/>
      <c r="DF41" s="106"/>
      <c r="DG41" s="106"/>
      <c r="DH41" s="106"/>
      <c r="DI41" s="106"/>
      <c r="DJ41" s="106"/>
      <c r="DK41" s="106"/>
      <c r="DL41" s="106"/>
      <c r="DM41" s="106"/>
      <c r="DN41" s="106"/>
      <c r="DO41" s="106"/>
      <c r="DP41" s="106"/>
      <c r="DQ41" s="106"/>
      <c r="DR41" s="106"/>
      <c r="DS41" s="106"/>
      <c r="DT41" s="106"/>
      <c r="DU41" s="106"/>
      <c r="DV41" s="106"/>
      <c r="DW41" s="106"/>
      <c r="DX41" s="106"/>
      <c r="DY41" s="106"/>
      <c r="DZ41" s="106"/>
      <c r="EA41" s="106"/>
    </row>
  </sheetData>
  <hyperlinks>
    <hyperlink ref="N5" r:id="rId1" xr:uid="{500347A7-D74D-4147-889F-9696007F0DF6}"/>
    <hyperlink ref="N15" r:id="rId2" xr:uid="{0DA81160-F658-456E-B2D4-D46EA4476EA5}"/>
    <hyperlink ref="N6" r:id="rId3" xr:uid="{3EF6AC15-6E81-40A7-8D02-7305A0FC7184}"/>
  </hyperlinks>
  <pageMargins left="0.7" right="0.7" top="0.75" bottom="0.75" header="0.3" footer="0.3"/>
  <pageSetup orientation="portrait" horizontalDpi="4294967295" verticalDpi="4294967295"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2527C-E853-4FE0-ADF1-5C3EBB0C57E2}">
  <dimension ref="B1:N49"/>
  <sheetViews>
    <sheetView workbookViewId="0">
      <selection activeCell="B3" sqref="B3:B16"/>
    </sheetView>
  </sheetViews>
  <sheetFormatPr defaultRowHeight="15"/>
  <cols>
    <col min="1" max="1" width="4.7109375" customWidth="1"/>
    <col min="2" max="2" width="22.5703125" customWidth="1"/>
    <col min="3" max="3" width="38.140625" customWidth="1"/>
    <col min="4" max="4" width="13.28515625" bestFit="1" customWidth="1"/>
    <col min="5" max="5" width="25.28515625" bestFit="1" customWidth="1"/>
    <col min="6" max="6" width="27.42578125" bestFit="1" customWidth="1"/>
    <col min="7" max="7" width="8.7109375" bestFit="1" customWidth="1"/>
    <col min="8" max="8" width="22.85546875" bestFit="1" customWidth="1"/>
    <col min="9" max="9" width="14.7109375" customWidth="1"/>
    <col min="10" max="10" width="10.5703125" bestFit="1" customWidth="1"/>
    <col min="11" max="11" width="9.85546875" bestFit="1" customWidth="1"/>
    <col min="12" max="12" width="10.5703125" bestFit="1" customWidth="1"/>
    <col min="13" max="13" width="81.7109375" bestFit="1" customWidth="1"/>
    <col min="14" max="14" width="140.42578125" bestFit="1" customWidth="1"/>
  </cols>
  <sheetData>
    <row r="1" spans="2:14" ht="15.75" thickBot="1"/>
    <row r="2" spans="2:14" ht="15.75" thickBot="1">
      <c r="B2" s="88" t="s">
        <v>0</v>
      </c>
      <c r="C2" s="80" t="s">
        <v>1</v>
      </c>
      <c r="D2" s="80" t="s">
        <v>2</v>
      </c>
      <c r="E2" s="80" t="s">
        <v>3</v>
      </c>
      <c r="F2" s="80" t="s">
        <v>4</v>
      </c>
      <c r="G2" s="80" t="s">
        <v>5</v>
      </c>
      <c r="H2" s="80" t="s">
        <v>6</v>
      </c>
      <c r="I2" s="80" t="s">
        <v>7</v>
      </c>
      <c r="J2" s="80" t="s">
        <v>54</v>
      </c>
      <c r="K2" s="80" t="s">
        <v>217</v>
      </c>
      <c r="L2" s="80">
        <f>C37</f>
        <v>150</v>
      </c>
      <c r="M2" s="80" t="s">
        <v>1</v>
      </c>
      <c r="N2" s="81" t="s">
        <v>65</v>
      </c>
    </row>
    <row r="3" spans="2:14">
      <c r="B3" s="57" t="s">
        <v>110</v>
      </c>
      <c r="C3" s="91" t="s">
        <v>111</v>
      </c>
      <c r="D3" s="91" t="s">
        <v>112</v>
      </c>
      <c r="E3" s="91" t="s">
        <v>113</v>
      </c>
      <c r="F3" s="92" t="s">
        <v>114</v>
      </c>
      <c r="G3" s="77">
        <v>1</v>
      </c>
      <c r="H3" s="91" t="s">
        <v>115</v>
      </c>
      <c r="I3" s="91" t="s">
        <v>116</v>
      </c>
      <c r="J3" s="78">
        <v>0.12</v>
      </c>
      <c r="K3" s="78">
        <f>J3*G3</f>
        <v>0.12</v>
      </c>
      <c r="L3" s="78">
        <f>K3*L2</f>
        <v>18</v>
      </c>
      <c r="M3" s="91" t="s">
        <v>117</v>
      </c>
      <c r="N3" s="87" t="s">
        <v>118</v>
      </c>
    </row>
    <row r="4" spans="2:14">
      <c r="B4" s="11" t="s">
        <v>119</v>
      </c>
      <c r="C4" s="5" t="s">
        <v>120</v>
      </c>
      <c r="D4" s="5" t="s">
        <v>112</v>
      </c>
      <c r="E4" s="5" t="s">
        <v>121</v>
      </c>
      <c r="F4" s="35" t="s">
        <v>114</v>
      </c>
      <c r="G4" s="36">
        <v>1</v>
      </c>
      <c r="H4" s="5" t="s">
        <v>122</v>
      </c>
      <c r="I4" s="5" t="s">
        <v>123</v>
      </c>
      <c r="J4" s="6">
        <v>0.23</v>
      </c>
      <c r="K4" s="6">
        <f t="shared" ref="K4:K16" si="0">J4*G4</f>
        <v>0.23</v>
      </c>
      <c r="L4" s="6">
        <f>K4*L2</f>
        <v>34.5</v>
      </c>
      <c r="M4" s="5" t="s">
        <v>124</v>
      </c>
      <c r="N4" s="12" t="s">
        <v>125</v>
      </c>
    </row>
    <row r="5" spans="2:14">
      <c r="B5" s="11" t="s">
        <v>126</v>
      </c>
      <c r="C5" s="5" t="s">
        <v>127</v>
      </c>
      <c r="D5" s="5" t="s">
        <v>128</v>
      </c>
      <c r="E5" s="5" t="s">
        <v>129</v>
      </c>
      <c r="F5" s="35" t="s">
        <v>130</v>
      </c>
      <c r="G5" s="36">
        <v>1</v>
      </c>
      <c r="H5" s="5" t="s">
        <v>131</v>
      </c>
      <c r="I5" s="5" t="s">
        <v>132</v>
      </c>
      <c r="J5" s="6">
        <v>0.1076</v>
      </c>
      <c r="K5" s="6">
        <f t="shared" si="0"/>
        <v>0.1076</v>
      </c>
      <c r="L5" s="6">
        <f>K5*L2</f>
        <v>16.14</v>
      </c>
      <c r="M5" s="5" t="s">
        <v>133</v>
      </c>
      <c r="N5" s="12" t="s">
        <v>134</v>
      </c>
    </row>
    <row r="6" spans="2:14">
      <c r="B6" s="11" t="s">
        <v>135</v>
      </c>
      <c r="C6" s="5" t="s">
        <v>136</v>
      </c>
      <c r="D6" s="5" t="s">
        <v>137</v>
      </c>
      <c r="E6" s="5" t="s">
        <v>138</v>
      </c>
      <c r="F6" s="35" t="s">
        <v>24</v>
      </c>
      <c r="G6" s="36">
        <v>2</v>
      </c>
      <c r="H6" s="5" t="s">
        <v>139</v>
      </c>
      <c r="I6" s="61" t="s">
        <v>140</v>
      </c>
      <c r="J6" s="6">
        <v>7.0000000000000007E-2</v>
      </c>
      <c r="K6" s="6">
        <f t="shared" si="0"/>
        <v>0.14000000000000001</v>
      </c>
      <c r="L6" s="6">
        <f>K6*L2</f>
        <v>21.000000000000004</v>
      </c>
      <c r="M6" s="5" t="s">
        <v>141</v>
      </c>
      <c r="N6" s="12" t="s">
        <v>142</v>
      </c>
    </row>
    <row r="7" spans="2:14">
      <c r="B7" s="11" t="s">
        <v>143</v>
      </c>
      <c r="C7" s="5" t="s">
        <v>144</v>
      </c>
      <c r="D7" s="5" t="s">
        <v>137</v>
      </c>
      <c r="E7" s="5" t="s">
        <v>145</v>
      </c>
      <c r="F7" s="35" t="s">
        <v>24</v>
      </c>
      <c r="G7" s="36">
        <v>1</v>
      </c>
      <c r="H7" s="5" t="s">
        <v>146</v>
      </c>
      <c r="I7" s="5" t="s">
        <v>147</v>
      </c>
      <c r="J7" s="6">
        <v>0.27500000000000002</v>
      </c>
      <c r="K7" s="6">
        <f t="shared" si="0"/>
        <v>0.27500000000000002</v>
      </c>
      <c r="L7" s="6">
        <f>K7*L2</f>
        <v>41.25</v>
      </c>
      <c r="M7" s="5" t="s">
        <v>148</v>
      </c>
      <c r="N7" s="12" t="s">
        <v>149</v>
      </c>
    </row>
    <row r="8" spans="2:14">
      <c r="B8" s="11" t="s">
        <v>27</v>
      </c>
      <c r="C8" s="5" t="s">
        <v>28</v>
      </c>
      <c r="D8" s="5" t="s">
        <v>29</v>
      </c>
      <c r="E8" s="5" t="s">
        <v>30</v>
      </c>
      <c r="F8" s="35" t="s">
        <v>31</v>
      </c>
      <c r="G8" s="36">
        <v>1</v>
      </c>
      <c r="H8" s="5"/>
      <c r="I8" s="5" t="s">
        <v>32</v>
      </c>
      <c r="J8" s="6">
        <v>0.1</v>
      </c>
      <c r="K8" s="6">
        <f t="shared" si="0"/>
        <v>0.1</v>
      </c>
      <c r="L8" s="6">
        <f>K8*L2</f>
        <v>15</v>
      </c>
      <c r="M8" s="5" t="s">
        <v>33</v>
      </c>
      <c r="N8" s="12" t="s">
        <v>150</v>
      </c>
    </row>
    <row r="9" spans="2:14">
      <c r="B9" s="11" t="s">
        <v>151</v>
      </c>
      <c r="C9" s="5" t="s">
        <v>152</v>
      </c>
      <c r="D9" s="5" t="s">
        <v>35</v>
      </c>
      <c r="E9" s="5" t="s">
        <v>153</v>
      </c>
      <c r="F9" s="35" t="s">
        <v>154</v>
      </c>
      <c r="G9" s="36">
        <v>1</v>
      </c>
      <c r="H9" s="5" t="s">
        <v>155</v>
      </c>
      <c r="I9" s="5" t="s">
        <v>156</v>
      </c>
      <c r="J9" s="6">
        <v>0.66700000000000004</v>
      </c>
      <c r="K9" s="6">
        <f t="shared" si="0"/>
        <v>0.66700000000000004</v>
      </c>
      <c r="L9" s="6">
        <f>K9*L2</f>
        <v>100.05000000000001</v>
      </c>
      <c r="M9" s="5" t="s">
        <v>157</v>
      </c>
      <c r="N9" s="12" t="s">
        <v>158</v>
      </c>
    </row>
    <row r="10" spans="2:14">
      <c r="B10" s="11" t="s">
        <v>159</v>
      </c>
      <c r="C10" s="5" t="s">
        <v>160</v>
      </c>
      <c r="D10" s="5" t="s">
        <v>161</v>
      </c>
      <c r="E10" s="5" t="s">
        <v>162</v>
      </c>
      <c r="F10" s="35" t="s">
        <v>163</v>
      </c>
      <c r="G10" s="36">
        <v>1</v>
      </c>
      <c r="H10" s="5" t="s">
        <v>164</v>
      </c>
      <c r="I10" s="5" t="s">
        <v>165</v>
      </c>
      <c r="J10" s="6">
        <v>0.5</v>
      </c>
      <c r="K10" s="6">
        <f t="shared" si="0"/>
        <v>0.5</v>
      </c>
      <c r="L10" s="6">
        <f>K10*L2</f>
        <v>75</v>
      </c>
      <c r="M10" s="5" t="s">
        <v>166</v>
      </c>
      <c r="N10" s="12" t="s">
        <v>167</v>
      </c>
    </row>
    <row r="11" spans="2:14">
      <c r="B11" s="11" t="s">
        <v>168</v>
      </c>
      <c r="C11" s="5" t="s">
        <v>169</v>
      </c>
      <c r="D11" s="5" t="s">
        <v>170</v>
      </c>
      <c r="E11" s="5" t="s">
        <v>171</v>
      </c>
      <c r="F11" s="35">
        <v>603</v>
      </c>
      <c r="G11" s="36">
        <v>1</v>
      </c>
      <c r="H11" s="5"/>
      <c r="I11" s="5" t="s">
        <v>172</v>
      </c>
      <c r="J11" s="6">
        <v>3.4639999999999997E-2</v>
      </c>
      <c r="K11" s="6">
        <f t="shared" si="0"/>
        <v>3.4639999999999997E-2</v>
      </c>
      <c r="L11" s="6">
        <f>K11*L2</f>
        <v>5.1959999999999997</v>
      </c>
      <c r="M11" s="5" t="s">
        <v>173</v>
      </c>
      <c r="N11" s="12" t="s">
        <v>174</v>
      </c>
    </row>
    <row r="12" spans="2:14">
      <c r="B12" s="11" t="s">
        <v>175</v>
      </c>
      <c r="C12" s="5" t="s">
        <v>176</v>
      </c>
      <c r="D12" s="5" t="s">
        <v>36</v>
      </c>
      <c r="E12" s="5" t="s">
        <v>177</v>
      </c>
      <c r="F12" s="35" t="s">
        <v>178</v>
      </c>
      <c r="G12" s="36">
        <v>2</v>
      </c>
      <c r="H12" s="5" t="s">
        <v>179</v>
      </c>
      <c r="I12" s="5" t="s">
        <v>180</v>
      </c>
      <c r="J12" s="6">
        <v>5.0000000000000001E-3</v>
      </c>
      <c r="K12" s="6">
        <f t="shared" si="0"/>
        <v>0.01</v>
      </c>
      <c r="L12" s="6">
        <f>K12*L2</f>
        <v>1.5</v>
      </c>
      <c r="M12" s="5" t="s">
        <v>181</v>
      </c>
      <c r="N12" s="12" t="s">
        <v>182</v>
      </c>
    </row>
    <row r="13" spans="2:14">
      <c r="B13" s="11" t="s">
        <v>183</v>
      </c>
      <c r="C13" s="5" t="s">
        <v>184</v>
      </c>
      <c r="D13" s="5" t="s">
        <v>36</v>
      </c>
      <c r="E13" s="5" t="s">
        <v>185</v>
      </c>
      <c r="F13" s="35">
        <v>402</v>
      </c>
      <c r="G13" s="36">
        <v>1</v>
      </c>
      <c r="H13" s="5" t="s">
        <v>186</v>
      </c>
      <c r="I13" s="61" t="s">
        <v>187</v>
      </c>
      <c r="J13" s="6">
        <v>5.0000000000000001E-3</v>
      </c>
      <c r="K13" s="6">
        <f t="shared" si="0"/>
        <v>5.0000000000000001E-3</v>
      </c>
      <c r="L13" s="6">
        <f>K13*L2</f>
        <v>0.75</v>
      </c>
      <c r="M13" s="5" t="s">
        <v>188</v>
      </c>
      <c r="N13" s="12" t="s">
        <v>189</v>
      </c>
    </row>
    <row r="14" spans="2:14">
      <c r="B14" s="11" t="s">
        <v>190</v>
      </c>
      <c r="C14" s="5" t="s">
        <v>191</v>
      </c>
      <c r="D14" s="5" t="s">
        <v>192</v>
      </c>
      <c r="E14" s="5" t="s">
        <v>193</v>
      </c>
      <c r="F14" s="35">
        <v>402</v>
      </c>
      <c r="G14" s="36">
        <v>1</v>
      </c>
      <c r="H14" s="5" t="s">
        <v>194</v>
      </c>
      <c r="I14" s="61" t="s">
        <v>195</v>
      </c>
      <c r="J14" s="6">
        <v>1.7000000000000001E-2</v>
      </c>
      <c r="K14" s="6">
        <f t="shared" si="0"/>
        <v>1.7000000000000001E-2</v>
      </c>
      <c r="L14" s="6">
        <f>K14*L2</f>
        <v>2.5500000000000003</v>
      </c>
      <c r="M14" s="5" t="s">
        <v>196</v>
      </c>
      <c r="N14" s="12" t="s">
        <v>197</v>
      </c>
    </row>
    <row r="15" spans="2:14">
      <c r="B15" s="11" t="s">
        <v>198</v>
      </c>
      <c r="C15" s="5" t="s">
        <v>199</v>
      </c>
      <c r="D15" s="5" t="s">
        <v>192</v>
      </c>
      <c r="E15" s="5" t="s">
        <v>200</v>
      </c>
      <c r="F15" s="35" t="s">
        <v>178</v>
      </c>
      <c r="G15" s="36">
        <v>2</v>
      </c>
      <c r="H15" s="5" t="s">
        <v>201</v>
      </c>
      <c r="I15" s="61" t="s">
        <v>202</v>
      </c>
      <c r="J15" s="6">
        <v>1.7000000000000001E-2</v>
      </c>
      <c r="K15" s="6">
        <f t="shared" si="0"/>
        <v>3.4000000000000002E-2</v>
      </c>
      <c r="L15" s="6">
        <f>K15*L2</f>
        <v>5.1000000000000005</v>
      </c>
      <c r="M15" s="5" t="s">
        <v>203</v>
      </c>
      <c r="N15" s="12" t="s">
        <v>204</v>
      </c>
    </row>
    <row r="16" spans="2:14" ht="15.75" thickBot="1">
      <c r="B16" s="13" t="s">
        <v>205</v>
      </c>
      <c r="C16" s="14" t="s">
        <v>206</v>
      </c>
      <c r="D16" s="14" t="s">
        <v>207</v>
      </c>
      <c r="E16" s="14" t="s">
        <v>208</v>
      </c>
      <c r="F16" s="45" t="s">
        <v>209</v>
      </c>
      <c r="G16" s="46">
        <v>1</v>
      </c>
      <c r="H16" s="14"/>
      <c r="I16" s="14" t="s">
        <v>210</v>
      </c>
      <c r="J16" s="15">
        <v>1.53</v>
      </c>
      <c r="K16" s="55">
        <f t="shared" si="0"/>
        <v>1.53</v>
      </c>
      <c r="L16" s="55">
        <f>K16*L2</f>
        <v>229.5</v>
      </c>
      <c r="M16" s="14" t="s">
        <v>211</v>
      </c>
      <c r="N16" s="16" t="s">
        <v>212</v>
      </c>
    </row>
    <row r="17" spans="2:14" ht="15.75" thickBot="1">
      <c r="G17" s="33"/>
      <c r="K17" s="62">
        <f>SUM(K3:K16)</f>
        <v>3.7702399999999994</v>
      </c>
      <c r="L17" s="63">
        <f>SUM(L3:L16)</f>
        <v>565.53600000000006</v>
      </c>
    </row>
    <row r="18" spans="2:14" ht="15.75" thickBot="1"/>
    <row r="19" spans="2:14" ht="15.75" thickBot="1">
      <c r="B19" s="90" t="s">
        <v>0</v>
      </c>
      <c r="C19" s="89" t="s">
        <v>1</v>
      </c>
      <c r="D19" s="80" t="s">
        <v>2</v>
      </c>
      <c r="E19" s="80" t="s">
        <v>59</v>
      </c>
      <c r="F19" s="80" t="s">
        <v>4</v>
      </c>
      <c r="G19" s="80" t="s">
        <v>60</v>
      </c>
      <c r="H19" s="80" t="s">
        <v>61</v>
      </c>
      <c r="I19" s="80" t="s">
        <v>62</v>
      </c>
      <c r="J19" s="80" t="s">
        <v>54</v>
      </c>
      <c r="K19" s="80" t="s">
        <v>217</v>
      </c>
      <c r="L19" s="80">
        <f>C37</f>
        <v>150</v>
      </c>
      <c r="M19" s="80" t="s">
        <v>1</v>
      </c>
      <c r="N19" s="81" t="s">
        <v>65</v>
      </c>
    </row>
    <row r="20" spans="2:14">
      <c r="B20" s="82" t="s">
        <v>8</v>
      </c>
      <c r="C20" s="83" t="s">
        <v>9</v>
      </c>
      <c r="D20" s="83" t="s">
        <v>10</v>
      </c>
      <c r="E20" s="84">
        <v>2468</v>
      </c>
      <c r="F20" s="83" t="s">
        <v>11</v>
      </c>
      <c r="G20" s="85">
        <v>1</v>
      </c>
      <c r="H20" s="83" t="s">
        <v>12</v>
      </c>
      <c r="I20" s="86" t="s">
        <v>13</v>
      </c>
      <c r="J20" s="78">
        <v>0.75900000000000001</v>
      </c>
      <c r="K20" s="78">
        <f>J20*G20</f>
        <v>0.75900000000000001</v>
      </c>
      <c r="L20" s="78">
        <f>(J20*G20)*L19</f>
        <v>113.85</v>
      </c>
      <c r="M20" s="83" t="s">
        <v>14</v>
      </c>
      <c r="N20" s="87" t="s">
        <v>70</v>
      </c>
    </row>
    <row r="21" spans="2:14">
      <c r="B21" s="21" t="s">
        <v>15</v>
      </c>
      <c r="C21" s="22" t="s">
        <v>16</v>
      </c>
      <c r="D21" s="22" t="s">
        <v>17</v>
      </c>
      <c r="E21" s="31" t="s">
        <v>18</v>
      </c>
      <c r="F21" s="22" t="s">
        <v>19</v>
      </c>
      <c r="G21" s="26">
        <v>2</v>
      </c>
      <c r="H21" s="22" t="s">
        <v>20</v>
      </c>
      <c r="I21" s="29" t="s">
        <v>21</v>
      </c>
      <c r="J21" s="6">
        <v>0.12452000000000001</v>
      </c>
      <c r="K21" s="6">
        <f t="shared" ref="K21:K27" si="1">J21*G21</f>
        <v>0.24904000000000001</v>
      </c>
      <c r="L21" s="6">
        <f>(J21*G21)*L19</f>
        <v>37.356000000000002</v>
      </c>
      <c r="M21" s="22" t="s">
        <v>22</v>
      </c>
      <c r="N21" s="12" t="s">
        <v>71</v>
      </c>
    </row>
    <row r="22" spans="2:14">
      <c r="B22" s="21" t="s">
        <v>23</v>
      </c>
      <c r="C22" s="3" t="s">
        <v>97</v>
      </c>
      <c r="D22" s="5" t="s">
        <v>98</v>
      </c>
      <c r="E22" s="2" t="s">
        <v>99</v>
      </c>
      <c r="F22" s="22" t="s">
        <v>100</v>
      </c>
      <c r="G22" s="26">
        <v>42</v>
      </c>
      <c r="H22" s="3" t="s">
        <v>101</v>
      </c>
      <c r="I22" s="30" t="s">
        <v>55</v>
      </c>
      <c r="J22" s="6">
        <v>0.21</v>
      </c>
      <c r="K22" s="6">
        <f t="shared" si="1"/>
        <v>8.82</v>
      </c>
      <c r="L22" s="6">
        <f>(J22*G22)*L19</f>
        <v>1323</v>
      </c>
      <c r="M22" s="3" t="s">
        <v>96</v>
      </c>
      <c r="N22" s="34" t="s">
        <v>95</v>
      </c>
    </row>
    <row r="23" spans="2:14">
      <c r="B23" s="21" t="s">
        <v>219</v>
      </c>
      <c r="C23" s="22" t="s">
        <v>37</v>
      </c>
      <c r="D23" s="22" t="s">
        <v>36</v>
      </c>
      <c r="E23" s="31" t="s">
        <v>38</v>
      </c>
      <c r="F23" s="22" t="s">
        <v>24</v>
      </c>
      <c r="G23" s="26">
        <v>7</v>
      </c>
      <c r="H23" s="22" t="s">
        <v>39</v>
      </c>
      <c r="I23" s="29" t="s">
        <v>40</v>
      </c>
      <c r="J23" s="6">
        <v>1.03E-2</v>
      </c>
      <c r="K23" s="6">
        <f t="shared" si="1"/>
        <v>7.2099999999999997E-2</v>
      </c>
      <c r="L23" s="6">
        <f>(J23*G23)*L19</f>
        <v>10.815</v>
      </c>
      <c r="M23" s="22" t="s">
        <v>41</v>
      </c>
      <c r="N23" s="34" t="s">
        <v>72</v>
      </c>
    </row>
    <row r="24" spans="2:14">
      <c r="B24" s="21" t="s">
        <v>229</v>
      </c>
      <c r="C24" s="22" t="s">
        <v>37</v>
      </c>
      <c r="D24" s="22" t="s">
        <v>231</v>
      </c>
      <c r="E24" s="40" t="s">
        <v>232</v>
      </c>
      <c r="F24" s="22" t="s">
        <v>100</v>
      </c>
      <c r="G24" s="26">
        <v>1</v>
      </c>
      <c r="H24" s="22"/>
      <c r="I24" s="98" t="s">
        <v>233</v>
      </c>
      <c r="J24" s="6">
        <v>0.01</v>
      </c>
      <c r="K24" s="6">
        <f t="shared" si="1"/>
        <v>0.01</v>
      </c>
      <c r="L24" s="6">
        <f>(J24*G24)*L20</f>
        <v>1.1385000000000001</v>
      </c>
      <c r="M24" s="38" t="s">
        <v>234</v>
      </c>
      <c r="N24" s="5" t="s">
        <v>230</v>
      </c>
    </row>
    <row r="25" spans="2:14" ht="15.75">
      <c r="B25" s="21" t="s">
        <v>221</v>
      </c>
      <c r="C25" s="51" t="s">
        <v>222</v>
      </c>
      <c r="D25" s="22" t="s">
        <v>223</v>
      </c>
      <c r="E25" s="97" t="s">
        <v>224</v>
      </c>
      <c r="F25" s="95" t="s">
        <v>228</v>
      </c>
      <c r="G25" s="26">
        <v>1</v>
      </c>
      <c r="H25" s="96" t="s">
        <v>226</v>
      </c>
      <c r="I25" s="3" t="s">
        <v>225</v>
      </c>
      <c r="J25" s="6">
        <v>1.2999999999999999E-2</v>
      </c>
      <c r="K25" s="6">
        <f t="shared" si="1"/>
        <v>1.2999999999999999E-2</v>
      </c>
      <c r="L25" s="6">
        <f>(K25*G25)*L19</f>
        <v>1.95</v>
      </c>
      <c r="M25" s="3" t="s">
        <v>222</v>
      </c>
      <c r="N25" s="12" t="s">
        <v>227</v>
      </c>
    </row>
    <row r="26" spans="2:14">
      <c r="B26" s="21" t="s">
        <v>42</v>
      </c>
      <c r="C26" s="22" t="s">
        <v>43</v>
      </c>
      <c r="D26" s="22" t="s">
        <v>17</v>
      </c>
      <c r="E26" s="31" t="s">
        <v>44</v>
      </c>
      <c r="F26" s="22" t="s">
        <v>45</v>
      </c>
      <c r="G26" s="26">
        <v>1</v>
      </c>
      <c r="H26" s="22" t="s">
        <v>46</v>
      </c>
      <c r="I26" s="29" t="s">
        <v>47</v>
      </c>
      <c r="J26" s="6">
        <v>0.43691999999999998</v>
      </c>
      <c r="K26" s="6">
        <f t="shared" si="1"/>
        <v>0.43691999999999998</v>
      </c>
      <c r="L26" s="6">
        <f>(J26*G26)*L19</f>
        <v>65.537999999999997</v>
      </c>
      <c r="M26" s="22" t="s">
        <v>48</v>
      </c>
      <c r="N26" s="12" t="s">
        <v>73</v>
      </c>
    </row>
    <row r="27" spans="2:14" ht="15.75" thickBot="1">
      <c r="B27" s="23" t="s">
        <v>51</v>
      </c>
      <c r="C27" s="25" t="s">
        <v>57</v>
      </c>
      <c r="D27" s="20" t="s">
        <v>52</v>
      </c>
      <c r="E27" s="32" t="s">
        <v>63</v>
      </c>
      <c r="F27" s="24"/>
      <c r="G27" s="27">
        <v>1</v>
      </c>
      <c r="H27" s="28" t="s">
        <v>56</v>
      </c>
      <c r="I27" s="24"/>
      <c r="J27" s="15">
        <v>3.8</v>
      </c>
      <c r="K27" s="55">
        <f t="shared" si="1"/>
        <v>3.8</v>
      </c>
      <c r="L27" s="55">
        <f>(J27*G27)*L19</f>
        <v>570</v>
      </c>
      <c r="M27" s="24" t="s">
        <v>53</v>
      </c>
      <c r="N27" s="16" t="s">
        <v>64</v>
      </c>
    </row>
    <row r="28" spans="2:14" ht="15.75" thickBot="1">
      <c r="E28" s="33"/>
      <c r="G28" s="1"/>
      <c r="J28" s="4"/>
      <c r="K28" s="64">
        <f>SUM(K20:K27)</f>
        <v>14.160060000000001</v>
      </c>
      <c r="L28" s="65">
        <f>SUM(L19:L27)</f>
        <v>2273.6475</v>
      </c>
    </row>
    <row r="29" spans="2:14" ht="15.75" thickBot="1">
      <c r="E29" s="33"/>
      <c r="G29" s="1"/>
      <c r="J29" s="4"/>
      <c r="K29" s="4"/>
      <c r="L29" s="4"/>
    </row>
    <row r="30" spans="2:14" ht="15.75" thickBot="1">
      <c r="B30" s="88" t="s">
        <v>0</v>
      </c>
      <c r="C30" s="80" t="s">
        <v>1</v>
      </c>
      <c r="D30" s="80" t="s">
        <v>2</v>
      </c>
      <c r="E30" s="80" t="s">
        <v>3</v>
      </c>
      <c r="F30" s="80" t="s">
        <v>4</v>
      </c>
      <c r="G30" s="80" t="s">
        <v>5</v>
      </c>
      <c r="H30" s="80" t="s">
        <v>6</v>
      </c>
      <c r="I30" s="80" t="s">
        <v>7</v>
      </c>
      <c r="J30" s="80" t="s">
        <v>54</v>
      </c>
      <c r="K30" s="80" t="s">
        <v>217</v>
      </c>
      <c r="L30" s="80">
        <f>C64</f>
        <v>0</v>
      </c>
      <c r="M30" s="80" t="s">
        <v>1</v>
      </c>
      <c r="N30" s="81" t="s">
        <v>65</v>
      </c>
    </row>
    <row r="31" spans="2:14">
      <c r="B31" s="7" t="s">
        <v>25</v>
      </c>
      <c r="C31" s="8" t="s">
        <v>26</v>
      </c>
      <c r="D31" s="8"/>
      <c r="E31" s="41">
        <v>61300511121</v>
      </c>
      <c r="F31" s="8" t="s">
        <v>218</v>
      </c>
      <c r="G31" s="42">
        <v>4</v>
      </c>
      <c r="H31" s="43" t="s">
        <v>93</v>
      </c>
      <c r="I31" s="44" t="s">
        <v>77</v>
      </c>
      <c r="J31" s="9">
        <v>0.12</v>
      </c>
      <c r="K31" s="9">
        <f>J31*G31</f>
        <v>0.48</v>
      </c>
      <c r="L31" s="9">
        <f>K31*L19</f>
        <v>72</v>
      </c>
      <c r="M31" s="8" t="s">
        <v>83</v>
      </c>
      <c r="N31" s="10" t="s">
        <v>78</v>
      </c>
    </row>
    <row r="32" spans="2:14">
      <c r="B32" s="11"/>
      <c r="C32" s="5" t="s">
        <v>92</v>
      </c>
      <c r="D32" s="5"/>
      <c r="E32" s="39" t="s">
        <v>81</v>
      </c>
      <c r="F32" s="5" t="s">
        <v>218</v>
      </c>
      <c r="G32" s="36">
        <v>4</v>
      </c>
      <c r="H32" s="37" t="s">
        <v>91</v>
      </c>
      <c r="I32" s="40" t="s">
        <v>80</v>
      </c>
      <c r="J32" s="6">
        <v>0.24354000000000001</v>
      </c>
      <c r="K32" s="6">
        <f>J32*G32</f>
        <v>0.97416000000000003</v>
      </c>
      <c r="L32" s="6">
        <f>K32*L19</f>
        <v>146.124</v>
      </c>
      <c r="M32" s="5" t="s">
        <v>82</v>
      </c>
      <c r="N32" s="12" t="s">
        <v>79</v>
      </c>
    </row>
    <row r="33" spans="2:14">
      <c r="B33" s="11" t="s">
        <v>85</v>
      </c>
      <c r="C33" s="5" t="s">
        <v>84</v>
      </c>
      <c r="D33" s="5" t="s">
        <v>34</v>
      </c>
      <c r="E33" s="35">
        <v>61300311121</v>
      </c>
      <c r="F33" s="5" t="s">
        <v>218</v>
      </c>
      <c r="G33" s="36">
        <v>2</v>
      </c>
      <c r="H33" s="37" t="s">
        <v>94</v>
      </c>
      <c r="I33" s="38" t="s">
        <v>74</v>
      </c>
      <c r="J33" s="6">
        <v>6.7000000000000004E-2</v>
      </c>
      <c r="K33" s="6">
        <f t="shared" ref="K33:K34" si="2">J33*G33</f>
        <v>0.13400000000000001</v>
      </c>
      <c r="L33" s="6">
        <f>K33*L19</f>
        <v>20.100000000000001</v>
      </c>
      <c r="M33" s="5" t="s">
        <v>76</v>
      </c>
      <c r="N33" s="12" t="s">
        <v>75</v>
      </c>
    </row>
    <row r="34" spans="2:14" ht="15.75" thickBot="1">
      <c r="B34" s="13" t="s">
        <v>49</v>
      </c>
      <c r="C34" s="14" t="s">
        <v>90</v>
      </c>
      <c r="D34" s="14" t="s">
        <v>50</v>
      </c>
      <c r="E34" s="45" t="s">
        <v>89</v>
      </c>
      <c r="F34" s="14" t="s">
        <v>218</v>
      </c>
      <c r="G34" s="46">
        <v>1</v>
      </c>
      <c r="H34" s="14"/>
      <c r="I34" s="14" t="s">
        <v>86</v>
      </c>
      <c r="J34" s="15">
        <v>0.40989999999999999</v>
      </c>
      <c r="K34" s="55">
        <f t="shared" si="2"/>
        <v>0.40989999999999999</v>
      </c>
      <c r="L34" s="55">
        <f>K34*L19</f>
        <v>61.484999999999999</v>
      </c>
      <c r="M34" s="14" t="s">
        <v>87</v>
      </c>
      <c r="N34" s="16" t="s">
        <v>88</v>
      </c>
    </row>
    <row r="35" spans="2:14" ht="15.75" thickBot="1">
      <c r="G35" s="1"/>
      <c r="K35" s="62">
        <f>SUM(K31:K34)</f>
        <v>1.9980599999999997</v>
      </c>
      <c r="L35" s="63">
        <f>SUM(L31:L34)</f>
        <v>299.709</v>
      </c>
    </row>
    <row r="36" spans="2:14" ht="15.75" thickBot="1">
      <c r="G36" s="1"/>
    </row>
    <row r="37" spans="2:14" ht="15.75" thickBot="1">
      <c r="B37" s="71" t="s">
        <v>60</v>
      </c>
      <c r="C37" s="72">
        <v>150</v>
      </c>
      <c r="E37" s="79"/>
      <c r="F37" s="80" t="s">
        <v>107</v>
      </c>
      <c r="G37" s="80" t="s">
        <v>216</v>
      </c>
      <c r="H37" s="81" t="s">
        <v>215</v>
      </c>
      <c r="I37" s="101" t="s">
        <v>235</v>
      </c>
    </row>
    <row r="38" spans="2:14" ht="15.75" thickBot="1">
      <c r="B38" s="69"/>
      <c r="C38" s="70"/>
      <c r="E38" s="76" t="s">
        <v>60</v>
      </c>
      <c r="F38" s="77">
        <v>40</v>
      </c>
      <c r="G38" s="78">
        <v>33.5</v>
      </c>
      <c r="H38" s="99">
        <f>F38*G38</f>
        <v>1340</v>
      </c>
      <c r="I38" s="102"/>
    </row>
    <row r="39" spans="2:14" ht="15.75" thickBot="1">
      <c r="B39" s="73" t="s">
        <v>66</v>
      </c>
      <c r="C39" s="74">
        <v>50</v>
      </c>
      <c r="E39" s="66" t="s">
        <v>60</v>
      </c>
      <c r="F39" s="46">
        <v>110</v>
      </c>
      <c r="G39" s="15">
        <v>45</v>
      </c>
      <c r="H39" s="100">
        <f>F39*G39</f>
        <v>4950</v>
      </c>
      <c r="I39" s="103">
        <v>85</v>
      </c>
    </row>
    <row r="40" spans="2:14">
      <c r="B40" s="52" t="s">
        <v>109</v>
      </c>
      <c r="C40" s="53">
        <v>15</v>
      </c>
      <c r="E40" s="1"/>
      <c r="G40" s="57" t="s">
        <v>213</v>
      </c>
      <c r="H40" s="58">
        <f>SUM(H38:H39)</f>
        <v>6290</v>
      </c>
    </row>
    <row r="41" spans="2:14">
      <c r="B41" s="52" t="s">
        <v>67</v>
      </c>
      <c r="C41" s="53">
        <f>(2.33*3)*C37</f>
        <v>1048.5</v>
      </c>
      <c r="E41" s="1"/>
      <c r="G41" s="11" t="s">
        <v>214</v>
      </c>
      <c r="H41" s="56">
        <f>C47</f>
        <v>5135.9825000000001</v>
      </c>
    </row>
    <row r="42" spans="2:14" ht="15.75" thickBot="1">
      <c r="B42" s="52" t="s">
        <v>68</v>
      </c>
      <c r="C42" s="53">
        <f>L28+L17</f>
        <v>2839.1835000000001</v>
      </c>
      <c r="E42" s="1"/>
      <c r="G42" s="59" t="s">
        <v>108</v>
      </c>
      <c r="H42" s="60">
        <f>H40-H41</f>
        <v>1154.0174999999999</v>
      </c>
    </row>
    <row r="43" spans="2:14">
      <c r="B43" s="52" t="s">
        <v>69</v>
      </c>
      <c r="C43" s="53">
        <v>358.59</v>
      </c>
      <c r="E43" s="1"/>
    </row>
    <row r="44" spans="2:14">
      <c r="B44" s="52" t="s">
        <v>104</v>
      </c>
      <c r="C44" s="47">
        <f>L35</f>
        <v>299.709</v>
      </c>
      <c r="E44" s="1"/>
    </row>
    <row r="45" spans="2:14">
      <c r="B45" s="49" t="s">
        <v>105</v>
      </c>
      <c r="C45" s="48">
        <f>1.5*C37</f>
        <v>225</v>
      </c>
      <c r="E45" s="1"/>
    </row>
    <row r="46" spans="2:14">
      <c r="B46" s="52" t="s">
        <v>106</v>
      </c>
      <c r="C46" s="47">
        <f>2*C37</f>
        <v>300</v>
      </c>
      <c r="E46" s="1"/>
    </row>
    <row r="47" spans="2:14" ht="15.75" thickBot="1">
      <c r="B47" s="54" t="s">
        <v>103</v>
      </c>
      <c r="C47" s="75">
        <f>SUM(C39:C46)</f>
        <v>5135.9825000000001</v>
      </c>
      <c r="E47" s="1"/>
    </row>
    <row r="48" spans="2:14" ht="15.75" thickBot="1">
      <c r="B48" s="50"/>
      <c r="C48" s="50"/>
      <c r="E48" s="1"/>
    </row>
    <row r="49" spans="2:5" ht="15.75" thickBot="1">
      <c r="B49" s="93" t="s">
        <v>102</v>
      </c>
      <c r="C49" s="94">
        <f>C47/C37</f>
        <v>34.239883333333331</v>
      </c>
      <c r="E49" s="1"/>
    </row>
  </sheetData>
  <hyperlinks>
    <hyperlink ref="N23" r:id="rId1" xr:uid="{BFBBE50E-ED40-4AED-9832-F4C0F257ED5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Simple Design BOM</vt:lpstr>
      <vt:lpstr>ADV Design BOM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Bennett, Kevin</cp:lastModifiedBy>
  <dcterms:created xsi:type="dcterms:W3CDTF">2018-05-18T14:21:23Z</dcterms:created>
  <dcterms:modified xsi:type="dcterms:W3CDTF">2018-06-07T14:48:31Z</dcterms:modified>
</cp:coreProperties>
</file>