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azora\Downloads\Telegram Desktop\"/>
    </mc:Choice>
  </mc:AlternateContent>
  <bookViews>
    <workbookView xWindow="0" yWindow="0" windowWidth="20490" windowHeight="7680"/>
  </bookViews>
  <sheets>
    <sheet name="Sheet1" sheetId="1" r:id="rId1"/>
    <sheet name="Sheet2" sheetId="3" r:id="rId2"/>
    <sheet name="Sheet3" sheetId="4" r:id="rId3"/>
  </sheets>
  <definedNames>
    <definedName name="company_list">Sheet2!$L$8:$L$11</definedName>
    <definedName name="cost_of_revenues">Sheet1!$J$6:$J$17</definedName>
    <definedName name="other_operating">Sheet1!$L$6:$L$17</definedName>
    <definedName name="period_ending">Sheet1!$H$6:$H$17</definedName>
    <definedName name="SGA">Sheet1!$K$6:$K$17</definedName>
    <definedName name="ticker_symbol">Sheet1!$F$6:$F$17</definedName>
    <definedName name="total_revenues">Sheet1!$I$6:$I$17</definedName>
    <definedName name="years">Sheet1!$G$6:$G$17</definedName>
  </definedNames>
  <calcPr calcId="152511"/>
  <pivotCaches>
    <pivotCache cacheId="1" r:id="rId4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7" i="4" l="1" a="1"/>
  <c r="F7" i="4" s="1"/>
  <c r="J21" i="4" l="1" a="1"/>
  <c r="J21" i="4" s="1"/>
  <c r="I21" i="4" a="1"/>
  <c r="I21" i="4" s="1"/>
  <c r="J20" i="4" a="1"/>
  <c r="J20" i="4" s="1"/>
  <c r="I20" i="4" a="1"/>
  <c r="I20" i="4" s="1"/>
  <c r="J19" i="4" a="1"/>
  <c r="J19" i="4" s="1"/>
  <c r="I19" i="4" a="1"/>
  <c r="I19" i="4" s="1"/>
  <c r="F20" i="4" a="1"/>
  <c r="F20" i="4" s="1"/>
  <c r="O6" i="1"/>
  <c r="F21" i="4" s="1" a="1"/>
  <c r="F21" i="4" s="1"/>
  <c r="N16" i="1"/>
  <c r="O16" i="1" s="1"/>
  <c r="N14" i="1"/>
  <c r="O14" i="1" s="1"/>
  <c r="N12" i="1"/>
  <c r="O12" i="1" s="1"/>
  <c r="N10" i="1"/>
  <c r="O10" i="1" s="1"/>
  <c r="N8" i="1"/>
  <c r="O8" i="1" s="1"/>
  <c r="H21" i="4" s="1" a="1"/>
  <c r="H21" i="4" s="1"/>
  <c r="M7" i="1"/>
  <c r="G20" i="4" s="1" a="1"/>
  <c r="G20" i="4" s="1"/>
  <c r="M8" i="1"/>
  <c r="H20" i="4" s="1" a="1"/>
  <c r="H20" i="4" s="1"/>
  <c r="M9" i="1"/>
  <c r="N9" i="1" s="1"/>
  <c r="O9" i="1" s="1"/>
  <c r="M10" i="1"/>
  <c r="M11" i="1"/>
  <c r="N11" i="1" s="1"/>
  <c r="O11" i="1" s="1"/>
  <c r="M12" i="1"/>
  <c r="M13" i="1"/>
  <c r="N13" i="1" s="1"/>
  <c r="O13" i="1" s="1"/>
  <c r="M14" i="1"/>
  <c r="M15" i="1"/>
  <c r="N15" i="1" s="1"/>
  <c r="O15" i="1" s="1"/>
  <c r="M16" i="1"/>
  <c r="M17" i="1"/>
  <c r="N17" i="1" s="1"/>
  <c r="O17" i="1" s="1"/>
  <c r="M6" i="1"/>
  <c r="N6" i="1" s="1"/>
  <c r="F11" i="4" a="1"/>
  <c r="F11" i="4" s="1"/>
  <c r="F10" i="4" a="1"/>
  <c r="F10" i="4" s="1"/>
  <c r="F8" i="4" a="1"/>
  <c r="F8" i="4" s="1"/>
  <c r="H11" i="4" a="1"/>
  <c r="H11" i="4" s="1"/>
  <c r="H10" i="4" a="1"/>
  <c r="H10" i="4" s="1"/>
  <c r="H8" i="4" a="1"/>
  <c r="H8" i="4" s="1"/>
  <c r="H7" i="4" a="1"/>
  <c r="H7" i="4" s="1"/>
  <c r="G11" i="4" a="1"/>
  <c r="G11" i="4" s="1"/>
  <c r="G10" i="4" a="1"/>
  <c r="G10" i="4" s="1"/>
  <c r="G8" i="4" a="1"/>
  <c r="G8" i="4" s="1"/>
  <c r="G7" i="4" a="1"/>
  <c r="G7" i="4" s="1"/>
  <c r="G19" i="4" s="1"/>
  <c r="N7" i="1" l="1"/>
  <c r="O7" i="1" s="1"/>
  <c r="G21" i="4" s="1" a="1"/>
  <c r="G21" i="4" s="1"/>
  <c r="H19" i="4"/>
  <c r="I7" i="4"/>
  <c r="I13" i="4" s="1"/>
  <c r="F12" i="4"/>
  <c r="G12" i="4"/>
  <c r="H12" i="4"/>
  <c r="F9" i="4"/>
  <c r="G9" i="4"/>
  <c r="H9" i="4"/>
  <c r="F13" i="4" l="1"/>
  <c r="H13" i="4"/>
  <c r="J7" i="4"/>
  <c r="J13" i="4" s="1"/>
  <c r="I9" i="4"/>
  <c r="G13" i="4"/>
  <c r="J9" i="4" l="1"/>
</calcChain>
</file>

<file path=xl/sharedStrings.xml><?xml version="1.0" encoding="utf-8"?>
<sst xmlns="http://schemas.openxmlformats.org/spreadsheetml/2006/main" count="93" uniqueCount="46">
  <si>
    <t>Ticker Symbol</t>
  </si>
  <si>
    <t>Years</t>
  </si>
  <si>
    <t>Period Ending</t>
  </si>
  <si>
    <t>Total Revenue</t>
  </si>
  <si>
    <t>Cost of Revenue</t>
  </si>
  <si>
    <t>Sales, General and Admin.</t>
  </si>
  <si>
    <t>Other Operating Items</t>
  </si>
  <si>
    <t>NAVI</t>
  </si>
  <si>
    <t>Year 1</t>
  </si>
  <si>
    <t>Year 2</t>
  </si>
  <si>
    <t>Year 3</t>
  </si>
  <si>
    <t>PYPL</t>
  </si>
  <si>
    <t>QRVO</t>
  </si>
  <si>
    <t>WRK</t>
  </si>
  <si>
    <t>Row Labels</t>
  </si>
  <si>
    <t>Grand Total</t>
  </si>
  <si>
    <t>Income Statement</t>
  </si>
  <si>
    <t>Historical</t>
  </si>
  <si>
    <t>Revenues</t>
  </si>
  <si>
    <t xml:space="preserve">      COGS</t>
  </si>
  <si>
    <t>Gross Profit</t>
  </si>
  <si>
    <t xml:space="preserve">      SGA</t>
  </si>
  <si>
    <t>Operating Income</t>
  </si>
  <si>
    <t xml:space="preserve">      Other operating items</t>
  </si>
  <si>
    <t xml:space="preserve">      Total operating expenses</t>
  </si>
  <si>
    <t>Revenue Growth (%)</t>
  </si>
  <si>
    <t>Gross margin</t>
  </si>
  <si>
    <t>Operating margin</t>
  </si>
  <si>
    <t>Forecasting</t>
  </si>
  <si>
    <t>Assumptions</t>
  </si>
  <si>
    <t>Year 4</t>
  </si>
  <si>
    <t>Year 5</t>
  </si>
  <si>
    <t>Operating Statistics</t>
  </si>
  <si>
    <t>Senario</t>
  </si>
  <si>
    <t>Operating Senarios - Sensetivity analysis</t>
  </si>
  <si>
    <t>Revenue growth</t>
  </si>
  <si>
    <t>Strong Case</t>
  </si>
  <si>
    <t>Base Case</t>
  </si>
  <si>
    <t>Weak Case</t>
  </si>
  <si>
    <t>Growth margin</t>
  </si>
  <si>
    <t>Gross Margin</t>
  </si>
  <si>
    <t>Operating  Profit</t>
  </si>
  <si>
    <t>operating margin</t>
  </si>
  <si>
    <t>year 4</t>
  </si>
  <si>
    <t>year 5</t>
  </si>
  <si>
    <t>Assumptions for the three forecasting statistics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</si>
</sst>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  <numFmt numFmtId="165" formatCode="0.0%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</borders>
  <cellStyleXfs count="4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4" borderId="0" applyNumberFormat="0" applyBorder="0" applyAlignment="0" applyProtection="0"/>
  </cellStyleXfs>
  <cellXfs count="59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6" xfId="0" applyFont="1" applyBorder="1" applyAlignment="1">
      <alignment horizontal="left" vertical="center"/>
    </xf>
    <xf numFmtId="164" fontId="3" fillId="0" borderId="0" xfId="1" applyNumberFormat="1" applyFont="1" applyBorder="1" applyAlignment="1">
      <alignment horizontal="center" vertical="center"/>
    </xf>
    <xf numFmtId="164" fontId="5" fillId="0" borderId="0" xfId="1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/>
    </xf>
    <xf numFmtId="164" fontId="5" fillId="0" borderId="2" xfId="1" applyNumberFormat="1" applyFont="1" applyBorder="1" applyAlignment="1">
      <alignment horizontal="center" vertical="center"/>
    </xf>
    <xf numFmtId="0" fontId="0" fillId="0" borderId="9" xfId="0" applyBorder="1" applyAlignment="1">
      <alignment horizontal="left" vertical="center"/>
    </xf>
    <xf numFmtId="2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9" fontId="0" fillId="0" borderId="0" xfId="2" applyFont="1" applyBorder="1" applyAlignment="1">
      <alignment horizontal="center" vertical="center"/>
    </xf>
    <xf numFmtId="165" fontId="0" fillId="0" borderId="0" xfId="2" applyNumberFormat="1" applyFont="1" applyBorder="1" applyAlignment="1">
      <alignment horizontal="center" vertical="center"/>
    </xf>
    <xf numFmtId="165" fontId="0" fillId="0" borderId="8" xfId="2" applyNumberFormat="1" applyFont="1" applyBorder="1" applyAlignment="1">
      <alignment horizontal="center" vertical="center"/>
    </xf>
    <xf numFmtId="0" fontId="3" fillId="3" borderId="10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164" fontId="3" fillId="0" borderId="8" xfId="1" applyNumberFormat="1" applyFont="1" applyBorder="1" applyAlignment="1">
      <alignment horizontal="center" vertical="center"/>
    </xf>
    <xf numFmtId="164" fontId="5" fillId="0" borderId="8" xfId="1" applyNumberFormat="1" applyFont="1" applyBorder="1" applyAlignment="1">
      <alignment horizontal="center" vertical="center"/>
    </xf>
    <xf numFmtId="164" fontId="5" fillId="0" borderId="7" xfId="1" applyNumberFormat="1" applyFont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0" xfId="0" applyFill="1"/>
    <xf numFmtId="0" fontId="0" fillId="3" borderId="0" xfId="0" applyFill="1" applyAlignment="1">
      <alignment horizontal="left"/>
    </xf>
    <xf numFmtId="0" fontId="3" fillId="0" borderId="11" xfId="0" applyFont="1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/>
    <xf numFmtId="14" fontId="0" fillId="0" borderId="1" xfId="1" applyNumberFormat="1" applyFont="1" applyBorder="1"/>
    <xf numFmtId="164" fontId="0" fillId="0" borderId="1" xfId="1" applyNumberFormat="1" applyFont="1" applyBorder="1" applyAlignment="1">
      <alignment horizontal="left" vertical="top"/>
    </xf>
    <xf numFmtId="2" fontId="0" fillId="0" borderId="1" xfId="0" applyNumberFormat="1" applyBorder="1"/>
    <xf numFmtId="164" fontId="0" fillId="3" borderId="1" xfId="1" applyNumberFormat="1" applyFont="1" applyFill="1" applyBorder="1"/>
    <xf numFmtId="2" fontId="0" fillId="3" borderId="1" xfId="0" applyNumberFormat="1" applyFill="1" applyBorder="1"/>
    <xf numFmtId="164" fontId="2" fillId="0" borderId="1" xfId="1" applyNumberFormat="1" applyFont="1" applyBorder="1" applyAlignment="1">
      <alignment horizontal="left" vertical="top" wrapText="1"/>
    </xf>
    <xf numFmtId="164" fontId="0" fillId="0" borderId="1" xfId="1" applyNumberFormat="1" applyFont="1" applyBorder="1" applyAlignment="1">
      <alignment horizontal="left" vertical="top" wrapText="1"/>
    </xf>
    <xf numFmtId="0" fontId="6" fillId="4" borderId="1" xfId="3" applyBorder="1"/>
    <xf numFmtId="0" fontId="6" fillId="4" borderId="1" xfId="3" applyBorder="1" applyAlignment="1">
      <alignment horizontal="center" wrapText="1"/>
    </xf>
    <xf numFmtId="14" fontId="6" fillId="4" borderId="1" xfId="3" applyNumberFormat="1" applyBorder="1" applyAlignment="1">
      <alignment horizontal="center" wrapText="1"/>
    </xf>
    <xf numFmtId="164" fontId="6" fillId="4" borderId="1" xfId="3" applyNumberFormat="1" applyBorder="1" applyAlignment="1">
      <alignment horizontal="center" wrapText="1"/>
    </xf>
  </cellXfs>
  <cellStyles count="4">
    <cellStyle name="60% - Accent6" xfId="3" builtinId="52"/>
    <cellStyle name="Currency" xfId="1" builtinId="4"/>
    <cellStyle name="Normal" xfId="0" builtinId="0"/>
    <cellStyle name="Percent" xfId="2" builtinId="5"/>
  </cellStyles>
  <dxfs count="4"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  <dxf>
      <fill>
        <patternFill patternType="solid"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333375</xdr:colOff>
      <xdr:row>26</xdr:row>
      <xdr:rowOff>104775</xdr:rowOff>
    </xdr:from>
    <xdr:to>
      <xdr:col>13</xdr:col>
      <xdr:colOff>701802</xdr:colOff>
      <xdr:row>38</xdr:row>
      <xdr:rowOff>28692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315950" y="5133975"/>
          <a:ext cx="2463927" cy="2267067"/>
        </a:xfrm>
        <a:prstGeom prst="rect">
          <a:avLst/>
        </a:prstGeom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hmed Yasser" refreshedDate="44105.889658217595" createdVersion="5" refreshedVersion="5" minRefreshableVersion="3" recordCount="12">
  <cacheSource type="worksheet">
    <worksheetSource ref="F5:F17" sheet="Sheet1"/>
  </cacheSource>
  <cacheFields count="1">
    <cacheField name="Ticker Symbol" numFmtId="0">
      <sharedItems count="4">
        <s v="NAVI"/>
        <s v="PYPL"/>
        <s v="QRVO"/>
        <s v="WR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2">
  <r>
    <x v="0"/>
  </r>
  <r>
    <x v="0"/>
  </r>
  <r>
    <x v="0"/>
  </r>
  <r>
    <x v="1"/>
  </r>
  <r>
    <x v="1"/>
  </r>
  <r>
    <x v="1"/>
  </r>
  <r>
    <x v="2"/>
  </r>
  <r>
    <x v="2"/>
  </r>
  <r>
    <x v="2"/>
  </r>
  <r>
    <x v="3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1" applyNumberFormats="0" applyBorderFormats="0" applyFontFormats="0" applyPatternFormats="0" applyAlignmentFormats="0" applyWidthHeightFormats="1" dataCaption="Values" updatedVersion="5" minRefreshableVersion="3" useAutoFormatting="1" itemPrintTitles="1" createdVersion="5" indent="0" outline="1" outlineData="1" multipleFieldFilters="0">
  <location ref="J7:J12" firstHeaderRow="1" firstDataRow="1" firstDataCol="1"/>
  <pivotFields count="1">
    <pivotField axis="axisRow" showAll="0">
      <items count="5">
        <item x="0"/>
        <item x="1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formats count="2">
    <format dxfId="3">
      <pivotArea field="0" type="button" dataOnly="0" labelOnly="1" outline="0" axis="axisRow" fieldPosition="0"/>
    </format>
    <format dxfId="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5:O17"/>
  <sheetViews>
    <sheetView tabSelected="1" workbookViewId="0">
      <selection activeCell="K20" sqref="K20"/>
    </sheetView>
  </sheetViews>
  <sheetFormatPr defaultRowHeight="15" x14ac:dyDescent="0.25"/>
  <cols>
    <col min="3" max="3" width="13.85546875" customWidth="1"/>
    <col min="4" max="4" width="15.7109375" customWidth="1"/>
    <col min="5" max="5" width="6.5703125" customWidth="1"/>
    <col min="6" max="6" width="10" customWidth="1"/>
    <col min="7" max="7" width="9" customWidth="1"/>
    <col min="8" max="8" width="13.28515625" customWidth="1"/>
    <col min="9" max="9" width="19.28515625" customWidth="1"/>
    <col min="10" max="10" width="19" bestFit="1" customWidth="1"/>
    <col min="11" max="11" width="21.140625" customWidth="1"/>
    <col min="12" max="12" width="15.140625" customWidth="1"/>
    <col min="14" max="14" width="17.42578125" customWidth="1"/>
    <col min="15" max="15" width="11.140625" customWidth="1"/>
  </cols>
  <sheetData>
    <row r="5" spans="5:15" ht="45" x14ac:dyDescent="0.25">
      <c r="E5" s="55"/>
      <c r="F5" s="56" t="s">
        <v>0</v>
      </c>
      <c r="G5" s="56" t="s">
        <v>1</v>
      </c>
      <c r="H5" s="57" t="s">
        <v>2</v>
      </c>
      <c r="I5" s="58" t="s">
        <v>3</v>
      </c>
      <c r="J5" s="58" t="s">
        <v>4</v>
      </c>
      <c r="K5" s="58" t="s">
        <v>5</v>
      </c>
      <c r="L5" s="58" t="s">
        <v>6</v>
      </c>
      <c r="M5" s="58" t="s">
        <v>40</v>
      </c>
      <c r="N5" s="58" t="s">
        <v>41</v>
      </c>
      <c r="O5" s="58" t="s">
        <v>42</v>
      </c>
    </row>
    <row r="6" spans="5:15" x14ac:dyDescent="0.25">
      <c r="E6" s="47">
        <v>1</v>
      </c>
      <c r="F6" s="47" t="s">
        <v>7</v>
      </c>
      <c r="G6" s="47" t="s">
        <v>8</v>
      </c>
      <c r="H6" s="48">
        <v>41639</v>
      </c>
      <c r="I6" s="49">
        <v>5015000000</v>
      </c>
      <c r="J6" s="49">
        <v>1844000000</v>
      </c>
      <c r="K6" s="49">
        <v>446000000</v>
      </c>
      <c r="L6" s="49">
        <v>104000000</v>
      </c>
      <c r="M6" s="50">
        <f>(1-(J6/I6))</f>
        <v>0.63230309072781654</v>
      </c>
      <c r="N6" s="51">
        <f t="shared" ref="N6:N17" si="0">J6-M6</f>
        <v>1843999999.367697</v>
      </c>
      <c r="O6" s="52">
        <f>N6/I6</f>
        <v>0.36769690914610109</v>
      </c>
    </row>
    <row r="7" spans="5:15" x14ac:dyDescent="0.25">
      <c r="E7" s="47">
        <v>2</v>
      </c>
      <c r="F7" s="47" t="s">
        <v>7</v>
      </c>
      <c r="G7" s="47" t="s">
        <v>9</v>
      </c>
      <c r="H7" s="48">
        <v>42004</v>
      </c>
      <c r="I7" s="49">
        <v>5115000000</v>
      </c>
      <c r="J7" s="49">
        <v>1945000000</v>
      </c>
      <c r="K7" s="49">
        <v>495000000</v>
      </c>
      <c r="L7" s="49">
        <v>122000000</v>
      </c>
      <c r="M7" s="50">
        <f t="shared" ref="M7:M17" si="1">(1-(J7/I7))</f>
        <v>0.61974584555229717</v>
      </c>
      <c r="N7" s="51">
        <f t="shared" si="0"/>
        <v>1944999999.3802543</v>
      </c>
      <c r="O7" s="52">
        <f t="shared" ref="O7:O17" si="2">N7/I7</f>
        <v>0.38025415432654042</v>
      </c>
    </row>
    <row r="8" spans="5:15" x14ac:dyDescent="0.25">
      <c r="E8" s="47">
        <v>3</v>
      </c>
      <c r="F8" s="47" t="s">
        <v>7</v>
      </c>
      <c r="G8" s="47" t="s">
        <v>10</v>
      </c>
      <c r="H8" s="48">
        <v>42369</v>
      </c>
      <c r="I8" s="49">
        <v>4183000000</v>
      </c>
      <c r="J8" s="49">
        <v>1479000000</v>
      </c>
      <c r="K8" s="49">
        <v>545000000</v>
      </c>
      <c r="L8" s="49">
        <v>137000000</v>
      </c>
      <c r="M8" s="50">
        <f t="shared" si="1"/>
        <v>0.64642601004064071</v>
      </c>
      <c r="N8" s="51">
        <f t="shared" si="0"/>
        <v>1478999999.353574</v>
      </c>
      <c r="O8" s="52">
        <f t="shared" si="2"/>
        <v>0.35357398980482285</v>
      </c>
    </row>
    <row r="9" spans="5:15" x14ac:dyDescent="0.25">
      <c r="E9" s="47">
        <v>4</v>
      </c>
      <c r="F9" s="47" t="s">
        <v>11</v>
      </c>
      <c r="G9" s="47" t="s">
        <v>8</v>
      </c>
      <c r="H9" s="48">
        <v>42004</v>
      </c>
      <c r="I9" s="53">
        <v>8025000000</v>
      </c>
      <c r="J9" s="53">
        <v>747000000</v>
      </c>
      <c r="K9" s="53">
        <v>5494000000</v>
      </c>
      <c r="L9" s="54">
        <v>516000000</v>
      </c>
      <c r="M9" s="50">
        <f t="shared" si="1"/>
        <v>0.90691588785046728</v>
      </c>
      <c r="N9" s="51">
        <f t="shared" si="0"/>
        <v>746999999.0930841</v>
      </c>
      <c r="O9" s="52">
        <f t="shared" si="2"/>
        <v>9.308411203652138E-2</v>
      </c>
    </row>
    <row r="10" spans="5:15" x14ac:dyDescent="0.25">
      <c r="E10" s="47">
        <v>5</v>
      </c>
      <c r="F10" s="47" t="s">
        <v>11</v>
      </c>
      <c r="G10" s="47" t="s">
        <v>9</v>
      </c>
      <c r="H10" s="48">
        <v>42369</v>
      </c>
      <c r="I10" s="53">
        <v>9248000000</v>
      </c>
      <c r="J10" s="53">
        <v>792000000</v>
      </c>
      <c r="K10" s="53">
        <v>6339000000</v>
      </c>
      <c r="L10" s="54">
        <v>608000000</v>
      </c>
      <c r="M10" s="50">
        <f t="shared" si="1"/>
        <v>0.91435986159169547</v>
      </c>
      <c r="N10" s="51">
        <f t="shared" si="0"/>
        <v>791999999.08564019</v>
      </c>
      <c r="O10" s="52">
        <f t="shared" si="2"/>
        <v>8.5640138309433414E-2</v>
      </c>
    </row>
    <row r="11" spans="5:15" x14ac:dyDescent="0.25">
      <c r="E11" s="47">
        <v>6</v>
      </c>
      <c r="F11" s="47" t="s">
        <v>11</v>
      </c>
      <c r="G11" s="47" t="s">
        <v>10</v>
      </c>
      <c r="H11" s="48">
        <v>42735</v>
      </c>
      <c r="I11" s="53">
        <v>10842000000</v>
      </c>
      <c r="J11" s="53">
        <v>834000000</v>
      </c>
      <c r="K11" s="53">
        <v>7698000000</v>
      </c>
      <c r="L11" s="54">
        <v>724000000</v>
      </c>
      <c r="M11" s="50">
        <f t="shared" si="1"/>
        <v>0.92307692307692313</v>
      </c>
      <c r="N11" s="51">
        <f t="shared" si="0"/>
        <v>833999999.07692313</v>
      </c>
      <c r="O11" s="52">
        <f t="shared" si="2"/>
        <v>7.6923076837937934E-2</v>
      </c>
    </row>
    <row r="12" spans="5:15" x14ac:dyDescent="0.25">
      <c r="E12" s="47">
        <v>7</v>
      </c>
      <c r="F12" s="47" t="s">
        <v>12</v>
      </c>
      <c r="G12" s="47" t="s">
        <v>8</v>
      </c>
      <c r="H12" s="48">
        <v>41727</v>
      </c>
      <c r="I12" s="53">
        <v>1148231000</v>
      </c>
      <c r="J12" s="53">
        <v>940573000</v>
      </c>
      <c r="K12" s="53">
        <v>180317000</v>
      </c>
      <c r="L12" s="54">
        <v>0</v>
      </c>
      <c r="M12" s="50">
        <f t="shared" si="1"/>
        <v>0.18085036895885931</v>
      </c>
      <c r="N12" s="51">
        <f t="shared" si="0"/>
        <v>940572999.81914961</v>
      </c>
      <c r="O12" s="52">
        <f t="shared" si="2"/>
        <v>0.81914963088363724</v>
      </c>
    </row>
    <row r="13" spans="5:15" x14ac:dyDescent="0.25">
      <c r="E13" s="47">
        <v>8</v>
      </c>
      <c r="F13" s="47" t="s">
        <v>12</v>
      </c>
      <c r="G13" s="47" t="s">
        <v>9</v>
      </c>
      <c r="H13" s="48">
        <v>42091</v>
      </c>
      <c r="I13" s="53">
        <v>1710966000</v>
      </c>
      <c r="J13" s="53">
        <v>1279152000</v>
      </c>
      <c r="K13" s="53">
        <v>309348000</v>
      </c>
      <c r="L13" s="54">
        <v>0</v>
      </c>
      <c r="M13" s="50">
        <f t="shared" si="1"/>
        <v>0.25238023432376799</v>
      </c>
      <c r="N13" s="51">
        <f t="shared" si="0"/>
        <v>1279151999.7476199</v>
      </c>
      <c r="O13" s="52">
        <f t="shared" si="2"/>
        <v>0.74761976552872467</v>
      </c>
    </row>
    <row r="14" spans="5:15" x14ac:dyDescent="0.25">
      <c r="E14" s="47">
        <v>9</v>
      </c>
      <c r="F14" s="47" t="s">
        <v>12</v>
      </c>
      <c r="G14" s="47" t="s">
        <v>10</v>
      </c>
      <c r="H14" s="48">
        <v>42462</v>
      </c>
      <c r="I14" s="53">
        <v>2610726000</v>
      </c>
      <c r="J14" s="53">
        <v>2009936000</v>
      </c>
      <c r="K14" s="53">
        <v>588822000</v>
      </c>
      <c r="L14" s="54">
        <v>0</v>
      </c>
      <c r="M14" s="50">
        <f t="shared" si="1"/>
        <v>0.23012372803580305</v>
      </c>
      <c r="N14" s="51">
        <f t="shared" si="0"/>
        <v>2009935999.7698762</v>
      </c>
      <c r="O14" s="52">
        <f t="shared" si="2"/>
        <v>0.76987627187605145</v>
      </c>
    </row>
    <row r="15" spans="5:15" x14ac:dyDescent="0.25">
      <c r="E15" s="47">
        <v>10</v>
      </c>
      <c r="F15" s="47" t="s">
        <v>13</v>
      </c>
      <c r="G15" s="47" t="s">
        <v>8</v>
      </c>
      <c r="H15" s="48">
        <v>41912</v>
      </c>
      <c r="I15" s="53">
        <v>9895100000</v>
      </c>
      <c r="J15" s="53">
        <v>7961500000</v>
      </c>
      <c r="K15" s="53">
        <v>937600000</v>
      </c>
      <c r="L15" s="54">
        <v>86000000</v>
      </c>
      <c r="M15" s="50">
        <f t="shared" si="1"/>
        <v>0.19540984931936012</v>
      </c>
      <c r="N15" s="51">
        <f t="shared" si="0"/>
        <v>7961499999.8045902</v>
      </c>
      <c r="O15" s="52">
        <f t="shared" si="2"/>
        <v>0.80459015066089179</v>
      </c>
    </row>
    <row r="16" spans="5:15" x14ac:dyDescent="0.25">
      <c r="E16" s="47">
        <v>11</v>
      </c>
      <c r="F16" s="47" t="s">
        <v>13</v>
      </c>
      <c r="G16" s="47" t="s">
        <v>9</v>
      </c>
      <c r="H16" s="48">
        <v>42277</v>
      </c>
      <c r="I16" s="53">
        <v>11124800000</v>
      </c>
      <c r="J16" s="53">
        <v>8986500000</v>
      </c>
      <c r="K16" s="53">
        <v>1026100000</v>
      </c>
      <c r="L16" s="54">
        <v>118900000</v>
      </c>
      <c r="M16" s="50">
        <f t="shared" si="1"/>
        <v>0.19221019703725006</v>
      </c>
      <c r="N16" s="51">
        <f t="shared" si="0"/>
        <v>8986499999.8077888</v>
      </c>
      <c r="O16" s="52">
        <f t="shared" si="2"/>
        <v>0.8077898029454722</v>
      </c>
    </row>
    <row r="17" spans="5:15" x14ac:dyDescent="0.25">
      <c r="E17" s="47">
        <v>12</v>
      </c>
      <c r="F17" s="47" t="s">
        <v>13</v>
      </c>
      <c r="G17" s="47" t="s">
        <v>10</v>
      </c>
      <c r="H17" s="48">
        <v>42643</v>
      </c>
      <c r="I17" s="53">
        <v>14171800000</v>
      </c>
      <c r="J17" s="53">
        <v>11413200000</v>
      </c>
      <c r="K17" s="53">
        <v>1750100000</v>
      </c>
      <c r="L17" s="54">
        <v>211800000</v>
      </c>
      <c r="M17" s="50">
        <f t="shared" si="1"/>
        <v>0.19465417237048221</v>
      </c>
      <c r="N17" s="51">
        <f t="shared" si="0"/>
        <v>11413199999.805346</v>
      </c>
      <c r="O17" s="52">
        <f t="shared" si="2"/>
        <v>0.80534582761578244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7:N12"/>
  <sheetViews>
    <sheetView workbookViewId="0">
      <selection activeCell="O9" sqref="O9"/>
    </sheetView>
  </sheetViews>
  <sheetFormatPr defaultRowHeight="15" x14ac:dyDescent="0.25"/>
  <cols>
    <col min="1" max="1" width="13.140625" bestFit="1" customWidth="1"/>
    <col min="5" max="5" width="12.5703125" customWidth="1"/>
    <col min="10" max="10" width="19.28515625" customWidth="1"/>
    <col min="14" max="14" width="14.140625" customWidth="1"/>
  </cols>
  <sheetData>
    <row r="7" spans="10:14" x14ac:dyDescent="0.25">
      <c r="J7" s="35" t="s">
        <v>14</v>
      </c>
    </row>
    <row r="8" spans="10:14" x14ac:dyDescent="0.25">
      <c r="J8" s="1" t="s">
        <v>7</v>
      </c>
      <c r="L8" s="1" t="s">
        <v>7</v>
      </c>
      <c r="N8" s="8" t="s">
        <v>36</v>
      </c>
    </row>
    <row r="9" spans="10:14" x14ac:dyDescent="0.25">
      <c r="J9" s="1" t="s">
        <v>11</v>
      </c>
      <c r="L9" s="1" t="s">
        <v>11</v>
      </c>
      <c r="N9" s="8" t="s">
        <v>37</v>
      </c>
    </row>
    <row r="10" spans="10:14" x14ac:dyDescent="0.25">
      <c r="J10" s="1" t="s">
        <v>12</v>
      </c>
      <c r="L10" s="1" t="s">
        <v>12</v>
      </c>
      <c r="N10" s="8" t="s">
        <v>38</v>
      </c>
    </row>
    <row r="11" spans="10:14" x14ac:dyDescent="0.25">
      <c r="J11" s="1" t="s">
        <v>13</v>
      </c>
      <c r="L11" s="1" t="s">
        <v>13</v>
      </c>
    </row>
    <row r="12" spans="10:14" x14ac:dyDescent="0.25">
      <c r="J12" s="3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38"/>
  <sheetViews>
    <sheetView topLeftCell="B1" workbookViewId="0">
      <selection activeCell="M23" sqref="M23"/>
    </sheetView>
  </sheetViews>
  <sheetFormatPr defaultColWidth="15.7109375" defaultRowHeight="15" x14ac:dyDescent="0.25"/>
  <cols>
    <col min="1" max="1" width="15.7109375" style="2"/>
    <col min="2" max="2" width="18.85546875" style="2" bestFit="1" customWidth="1"/>
    <col min="3" max="3" width="15.7109375" style="2"/>
    <col min="4" max="4" width="19.140625" style="2" customWidth="1"/>
    <col min="5" max="5" width="26.42578125" style="2" bestFit="1" customWidth="1"/>
    <col min="6" max="6" width="18" style="2" bestFit="1" customWidth="1"/>
    <col min="7" max="10" width="16.28515625" style="2" bestFit="1" customWidth="1"/>
    <col min="11" max="16384" width="15.7109375" style="2"/>
  </cols>
  <sheetData>
    <row r="2" spans="2:11" x14ac:dyDescent="0.25">
      <c r="B2" s="5" t="s">
        <v>0</v>
      </c>
      <c r="C2" s="6" t="s">
        <v>7</v>
      </c>
    </row>
    <row r="3" spans="2:11" ht="21" x14ac:dyDescent="0.25">
      <c r="E3" s="42" t="s">
        <v>16</v>
      </c>
      <c r="F3" s="43"/>
      <c r="G3" s="43"/>
      <c r="H3" s="43"/>
      <c r="I3" s="43"/>
      <c r="J3" s="44"/>
    </row>
    <row r="4" spans="2:11" x14ac:dyDescent="0.25">
      <c r="E4" s="7"/>
      <c r="F4" s="45" t="s">
        <v>17</v>
      </c>
      <c r="G4" s="45"/>
      <c r="H4" s="45"/>
      <c r="I4" s="45" t="s">
        <v>28</v>
      </c>
      <c r="J4" s="46"/>
      <c r="K4" s="9"/>
    </row>
    <row r="5" spans="2:11" x14ac:dyDescent="0.25">
      <c r="E5" s="7"/>
      <c r="F5" s="9" t="s">
        <v>8</v>
      </c>
      <c r="G5" s="9" t="s">
        <v>9</v>
      </c>
      <c r="H5" s="9" t="s">
        <v>10</v>
      </c>
      <c r="I5" s="9" t="s">
        <v>30</v>
      </c>
      <c r="J5" s="10" t="s">
        <v>31</v>
      </c>
      <c r="K5" s="9"/>
    </row>
    <row r="6" spans="2:11" x14ac:dyDescent="0.25">
      <c r="E6" s="7"/>
      <c r="F6" s="9"/>
      <c r="G6" s="9"/>
      <c r="H6" s="9"/>
      <c r="I6" s="9"/>
      <c r="J6" s="10"/>
    </row>
    <row r="7" spans="2:11" x14ac:dyDescent="0.25">
      <c r="E7" s="13" t="s">
        <v>18</v>
      </c>
      <c r="F7" s="14">
        <f t="array" ref="F7">INDEX(total_revenues,MATCH(1,($C$2=ticker_symbol)*(Sheet3!$F$5=years),0))</f>
        <v>5015000000</v>
      </c>
      <c r="G7" s="14">
        <f t="array" ref="G7">INDEX(total_revenues,MATCH(1,(C2=ticker_symbol)*(Sheet3!G5=years),0))</f>
        <v>5115000000</v>
      </c>
      <c r="H7" s="14">
        <f t="array" ref="H7">INDEX(total_revenues,MATCH(1,($C$2=ticker_symbol)*(Sheet3!$H$5=years),0))</f>
        <v>4183000000</v>
      </c>
      <c r="I7" s="15">
        <f ca="1">H7*(1+I19)</f>
        <v>4768620000.000001</v>
      </c>
      <c r="J7" s="27">
        <f ca="1">I7*(1+J19)</f>
        <v>5436226800.0000019</v>
      </c>
    </row>
    <row r="8" spans="2:11" x14ac:dyDescent="0.25">
      <c r="E8" s="8" t="s">
        <v>19</v>
      </c>
      <c r="F8" s="14">
        <f t="array" ref="F8">INDEX(cost_of_revenues,MATCH(1,($C$2=ticker_symbol)*(Sheet3!$F$5=years),0))</f>
        <v>1844000000</v>
      </c>
      <c r="G8" s="14">
        <f t="array" ref="G8">INDEX(cost_of_revenues,MATCH(1,($C$2=ticker_symbol)*(Sheet3!$G$5=years),0))</f>
        <v>1945000000</v>
      </c>
      <c r="H8" s="14">
        <f t="array" ref="H8">INDEX(cost_of_revenues,MATCH(1,($C$2=ticker_symbol)*(Sheet3!$H$5=years),0))</f>
        <v>1479000000</v>
      </c>
      <c r="I8" s="14"/>
      <c r="J8" s="26"/>
    </row>
    <row r="9" spans="2:11" x14ac:dyDescent="0.25">
      <c r="E9" s="13" t="s">
        <v>20</v>
      </c>
      <c r="F9" s="15">
        <f>F7-F8</f>
        <v>3171000000</v>
      </c>
      <c r="G9" s="15">
        <f>G7-G8</f>
        <v>3170000000</v>
      </c>
      <c r="H9" s="15">
        <f>H7-H8</f>
        <v>2704000000</v>
      </c>
      <c r="I9" s="15">
        <f ca="1">I7*I20</f>
        <v>4387130400.000001</v>
      </c>
      <c r="J9" s="27">
        <f ca="1">J7*J20</f>
        <v>4892604120.0000019</v>
      </c>
    </row>
    <row r="10" spans="2:11" x14ac:dyDescent="0.25">
      <c r="E10" s="8" t="s">
        <v>21</v>
      </c>
      <c r="F10" s="14">
        <f t="array" ref="F10">INDEX(SGA,MATCH(1,($C$2=ticker_symbol)*(Sheet3!$F$5=years),0))</f>
        <v>446000000</v>
      </c>
      <c r="G10" s="14">
        <f t="array" ref="G10">INDEX(SGA,MATCH(1,($C$2=ticker_symbol)*(Sheet3!$G$5=years),0))</f>
        <v>495000000</v>
      </c>
      <c r="H10" s="14">
        <f t="array" ref="H10">INDEX(SGA,MATCH(1,($C$2=ticker_symbol)*(Sheet3!$H$5=years),0))</f>
        <v>545000000</v>
      </c>
      <c r="I10" s="14"/>
      <c r="J10" s="26"/>
    </row>
    <row r="11" spans="2:11" x14ac:dyDescent="0.25">
      <c r="E11" s="8" t="s">
        <v>23</v>
      </c>
      <c r="F11" s="14">
        <f t="array" ref="F11">INDEX(other_operating,MATCH(1,($C$2=ticker_symbol)*(Sheet3!$F$5=years),0))</f>
        <v>104000000</v>
      </c>
      <c r="G11" s="14">
        <f t="array" ref="G11">INDEX(other_operating,MATCH(1,($C$2=ticker_symbol)*(Sheet3!$G$5=years),0))</f>
        <v>122000000</v>
      </c>
      <c r="H11" s="14">
        <f t="array" ref="H11">INDEX(other_operating,MATCH(1,($C$2=ticker_symbol)*(Sheet3!$H$5=years),0))</f>
        <v>137000000</v>
      </c>
      <c r="I11" s="14"/>
      <c r="J11" s="26"/>
    </row>
    <row r="12" spans="2:11" x14ac:dyDescent="0.25">
      <c r="E12" s="8" t="s">
        <v>24</v>
      </c>
      <c r="F12" s="14">
        <f>SUM(F10:F11)</f>
        <v>550000000</v>
      </c>
      <c r="G12" s="14">
        <f>SUM(G10:G11)</f>
        <v>617000000</v>
      </c>
      <c r="H12" s="14">
        <f>SUM(H10:H11)</f>
        <v>682000000</v>
      </c>
      <c r="I12" s="14"/>
      <c r="J12" s="26"/>
    </row>
    <row r="13" spans="2:11" x14ac:dyDescent="0.25">
      <c r="E13" s="16" t="s">
        <v>22</v>
      </c>
      <c r="F13" s="17">
        <f>F9-F12</f>
        <v>2621000000</v>
      </c>
      <c r="G13" s="17">
        <f>G9-G12</f>
        <v>2553000000</v>
      </c>
      <c r="H13" s="17">
        <f>H9-H12</f>
        <v>2022000000</v>
      </c>
      <c r="I13" s="17">
        <f ca="1">I7*I21</f>
        <v>667606800.00000024</v>
      </c>
      <c r="J13" s="28">
        <f ca="1">J7*J21</f>
        <v>761071752.00000036</v>
      </c>
    </row>
    <row r="14" spans="2:11" x14ac:dyDescent="0.25">
      <c r="E14" s="3"/>
    </row>
    <row r="15" spans="2:11" x14ac:dyDescent="0.25">
      <c r="E15" s="3"/>
    </row>
    <row r="16" spans="2:11" x14ac:dyDescent="0.25">
      <c r="C16"/>
      <c r="D16"/>
      <c r="E16" s="32" t="s">
        <v>32</v>
      </c>
      <c r="F16" s="33"/>
      <c r="G16" s="33"/>
      <c r="H16" s="33"/>
      <c r="I16" s="33"/>
      <c r="J16" s="34"/>
    </row>
    <row r="17" spans="5:14" x14ac:dyDescent="0.25">
      <c r="E17" s="7"/>
      <c r="F17" s="45" t="s">
        <v>17</v>
      </c>
      <c r="G17" s="45"/>
      <c r="H17" s="45"/>
      <c r="I17" s="45" t="s">
        <v>29</v>
      </c>
      <c r="J17" s="46"/>
      <c r="K17"/>
    </row>
    <row r="18" spans="5:14" x14ac:dyDescent="0.25">
      <c r="E18" s="8"/>
      <c r="F18" s="9" t="s">
        <v>8</v>
      </c>
      <c r="G18" s="9" t="s">
        <v>9</v>
      </c>
      <c r="H18" s="9" t="s">
        <v>10</v>
      </c>
      <c r="I18" s="9" t="s">
        <v>30</v>
      </c>
      <c r="J18" s="10" t="s">
        <v>31</v>
      </c>
    </row>
    <row r="19" spans="5:14" x14ac:dyDescent="0.25">
      <c r="E19" s="7" t="s">
        <v>25</v>
      </c>
      <c r="F19" s="9"/>
      <c r="G19" s="21">
        <f>G7/F7-1</f>
        <v>1.9940179461615193E-2</v>
      </c>
      <c r="H19" s="21">
        <f>H7/G7-1</f>
        <v>-0.1822091886608016</v>
      </c>
      <c r="I19" s="22">
        <f t="array" aca="1" ref="I19" ca="1">OFFSET($I$27,MATCH(F24,$E$28:$E$30,0),0)</f>
        <v>0.14000000000000001</v>
      </c>
      <c r="J19" s="23">
        <f t="array" aca="1" ref="J19" ca="1">OFFSET($I$27,MATCH(F24,$E$28:$E$30,0),1)</f>
        <v>0.14000000000000001</v>
      </c>
    </row>
    <row r="20" spans="5:14" x14ac:dyDescent="0.25">
      <c r="E20" s="7" t="s">
        <v>26</v>
      </c>
      <c r="F20" s="19">
        <f t="array" ref="F20">INDEX(Sheet1!M6:M17,MATCH(1,(ticker_symbol=Sheet3!C2)*(years=Sheet3!F5),0))</f>
        <v>0.63230309072781654</v>
      </c>
      <c r="G20" s="19">
        <f t="array" ref="G20">INDEX(Sheet1!M6:M17,MATCH(1,(ticker_symbol=Sheet3!C2)*(years=Sheet3!G5),0))</f>
        <v>0.61974584555229717</v>
      </c>
      <c r="H20" s="19">
        <f t="array" ref="H20">INDEX(Sheet1!M6:M17,MATCH(1,(ticker_symbol=Sheet3!C2)*(years=Sheet3!H5),0))</f>
        <v>0.64642601004064071</v>
      </c>
      <c r="I20" s="9">
        <f t="array" aca="1" ref="I20" ca="1">OFFSET($I$31,MATCH(F24,$E$32:$E$34,0),0)</f>
        <v>0.92</v>
      </c>
      <c r="J20" s="10">
        <f t="array" aca="1" ref="J20" ca="1">OFFSET($I$31,MATCH(F24,$E$32:$E$34,0),1)</f>
        <v>0.9</v>
      </c>
    </row>
    <row r="21" spans="5:14" x14ac:dyDescent="0.25">
      <c r="E21" s="11" t="s">
        <v>27</v>
      </c>
      <c r="F21" s="20">
        <f t="array" ref="F21">INDEX(Sheet1!O6:O17,MATCH(1,(ticker_symbol=Sheet3!C2)*(years=Sheet3!F5),0))</f>
        <v>0.36769690914610109</v>
      </c>
      <c r="G21" s="20">
        <f t="array" ref="G21">INDEX(Sheet1!O6:O17,MATCH(1,(ticker_symbol=Sheet3!C2)*(years=Sheet3!G5),0))</f>
        <v>0.38025415432654042</v>
      </c>
      <c r="H21" s="20">
        <f t="array" ref="H21">INDEX(Sheet1!O6:O17,MATCH(1,(ticker_symbol=Sheet3!C2)*(years=Sheet3!H5),0))</f>
        <v>0.35357398980482285</v>
      </c>
      <c r="I21" s="4">
        <f t="array" aca="1" ref="I21" ca="1">OFFSET($I$35,MATCH(F24,E36:E38,0),0)</f>
        <v>0.14000000000000001</v>
      </c>
      <c r="J21" s="12">
        <f t="array" aca="1" ref="J21" ca="1">OFFSET($I$35,MATCH(F24,$E$36:$E$38,0),1)</f>
        <v>0.14000000000000001</v>
      </c>
    </row>
    <row r="24" spans="5:14" x14ac:dyDescent="0.25">
      <c r="E24" s="24" t="s">
        <v>33</v>
      </c>
      <c r="F24" s="25" t="s">
        <v>38</v>
      </c>
    </row>
    <row r="26" spans="5:14" x14ac:dyDescent="0.25">
      <c r="E26" s="29" t="s">
        <v>34</v>
      </c>
      <c r="F26" s="30"/>
      <c r="G26" s="30"/>
      <c r="H26" s="30"/>
      <c r="I26" s="30" t="s">
        <v>43</v>
      </c>
      <c r="J26" s="31" t="s">
        <v>44</v>
      </c>
      <c r="L26" s="40" t="s">
        <v>45</v>
      </c>
      <c r="M26" s="41"/>
      <c r="N26" s="41"/>
    </row>
    <row r="27" spans="5:14" ht="15.75" thickBot="1" x14ac:dyDescent="0.3">
      <c r="E27" s="37" t="s">
        <v>35</v>
      </c>
      <c r="F27" s="38"/>
      <c r="G27" s="38"/>
      <c r="H27" s="38"/>
      <c r="I27" s="38"/>
      <c r="J27" s="39"/>
    </row>
    <row r="28" spans="5:14" ht="15.75" thickTop="1" x14ac:dyDescent="0.25">
      <c r="E28" s="8" t="s">
        <v>36</v>
      </c>
      <c r="F28" s="9">
        <v>1</v>
      </c>
      <c r="G28" s="9"/>
      <c r="H28" s="9"/>
      <c r="I28" s="22">
        <v>0.16</v>
      </c>
      <c r="J28" s="23">
        <v>0.17</v>
      </c>
    </row>
    <row r="29" spans="5:14" x14ac:dyDescent="0.25">
      <c r="E29" s="8" t="s">
        <v>37</v>
      </c>
      <c r="F29" s="9">
        <v>2</v>
      </c>
      <c r="G29" s="9"/>
      <c r="H29" s="9"/>
      <c r="I29" s="22">
        <v>0.155</v>
      </c>
      <c r="J29" s="23">
        <v>0.155</v>
      </c>
    </row>
    <row r="30" spans="5:14" x14ac:dyDescent="0.25">
      <c r="E30" s="8" t="s">
        <v>38</v>
      </c>
      <c r="F30" s="9">
        <v>3</v>
      </c>
      <c r="G30" s="9"/>
      <c r="H30" s="9"/>
      <c r="I30" s="22">
        <v>0.14000000000000001</v>
      </c>
      <c r="J30" s="23">
        <v>0.14000000000000001</v>
      </c>
    </row>
    <row r="31" spans="5:14" ht="15.75" thickBot="1" x14ac:dyDescent="0.3">
      <c r="E31" s="37" t="s">
        <v>39</v>
      </c>
      <c r="F31" s="38"/>
      <c r="G31" s="38"/>
      <c r="H31" s="38"/>
      <c r="I31" s="38"/>
      <c r="J31" s="39"/>
    </row>
    <row r="32" spans="5:14" ht="15.75" thickTop="1" x14ac:dyDescent="0.25">
      <c r="E32" s="8" t="s">
        <v>36</v>
      </c>
      <c r="F32" s="9">
        <v>1</v>
      </c>
      <c r="G32" s="9"/>
      <c r="H32" s="9"/>
      <c r="I32" s="9">
        <v>0.93</v>
      </c>
      <c r="J32" s="10">
        <v>0.93</v>
      </c>
    </row>
    <row r="33" spans="5:10" x14ac:dyDescent="0.25">
      <c r="E33" s="8" t="s">
        <v>37</v>
      </c>
      <c r="F33" s="9">
        <v>2</v>
      </c>
      <c r="G33" s="9"/>
      <c r="H33" s="9"/>
      <c r="I33" s="9">
        <v>0.92</v>
      </c>
      <c r="J33" s="10">
        <v>0.92</v>
      </c>
    </row>
    <row r="34" spans="5:10" x14ac:dyDescent="0.25">
      <c r="E34" s="8" t="s">
        <v>38</v>
      </c>
      <c r="F34" s="9">
        <v>3</v>
      </c>
      <c r="G34" s="9"/>
      <c r="H34" s="9"/>
      <c r="I34" s="9">
        <v>0.92</v>
      </c>
      <c r="J34" s="10">
        <v>0.9</v>
      </c>
    </row>
    <row r="35" spans="5:10" ht="15.75" thickBot="1" x14ac:dyDescent="0.3">
      <c r="E35" s="37" t="s">
        <v>27</v>
      </c>
      <c r="F35" s="38"/>
      <c r="G35" s="38"/>
      <c r="H35" s="38"/>
      <c r="I35" s="38"/>
      <c r="J35" s="39"/>
    </row>
    <row r="36" spans="5:10" ht="15.75" thickTop="1" x14ac:dyDescent="0.25">
      <c r="E36" s="8" t="s">
        <v>36</v>
      </c>
      <c r="F36" s="9">
        <v>1</v>
      </c>
      <c r="G36" s="9"/>
      <c r="H36" s="9"/>
      <c r="I36" s="9">
        <v>0.17</v>
      </c>
      <c r="J36" s="10">
        <v>0.17</v>
      </c>
    </row>
    <row r="37" spans="5:10" x14ac:dyDescent="0.25">
      <c r="E37" s="8" t="s">
        <v>37</v>
      </c>
      <c r="F37" s="9">
        <v>2</v>
      </c>
      <c r="G37" s="9"/>
      <c r="H37" s="9"/>
      <c r="I37" s="9">
        <v>0.15</v>
      </c>
      <c r="J37" s="10">
        <v>0.15</v>
      </c>
    </row>
    <row r="38" spans="5:10" x14ac:dyDescent="0.25">
      <c r="E38" s="18" t="s">
        <v>38</v>
      </c>
      <c r="F38" s="4">
        <v>3</v>
      </c>
      <c r="G38" s="4"/>
      <c r="H38" s="4"/>
      <c r="I38" s="4">
        <v>0.14000000000000001</v>
      </c>
      <c r="J38" s="12">
        <v>0.14000000000000001</v>
      </c>
    </row>
  </sheetData>
  <mergeCells count="6">
    <mergeCell ref="L26:N26"/>
    <mergeCell ref="E3:J3"/>
    <mergeCell ref="F4:H4"/>
    <mergeCell ref="F17:H17"/>
    <mergeCell ref="I17:J17"/>
    <mergeCell ref="I4:J4"/>
  </mergeCells>
  <dataValidations count="1">
    <dataValidation type="list" allowBlank="1" showInputMessage="1" showErrorMessage="1" sqref="C2">
      <formula1>company_list</formula1>
    </dataValidation>
  </dataValidations>
  <pageMargins left="0.7" right="0.7" top="0.75" bottom="0.75" header="0.3" footer="0.3"/>
  <pageSetup paperSize="0" orientation="portrait" horizontalDpi="0" verticalDpi="0" copies="0"/>
  <drawing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Sheet2!$N$8:$N$10</xm:f>
          </x14:formula1>
          <xm:sqref>F24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8</vt:i4>
      </vt:variant>
    </vt:vector>
  </HeadingPairs>
  <TitlesOfParts>
    <vt:vector size="11" baseType="lpstr">
      <vt:lpstr>Sheet1</vt:lpstr>
      <vt:lpstr>Sheet2</vt:lpstr>
      <vt:lpstr>Sheet3</vt:lpstr>
      <vt:lpstr>company_list</vt:lpstr>
      <vt:lpstr>cost_of_revenues</vt:lpstr>
      <vt:lpstr>other_operating</vt:lpstr>
      <vt:lpstr>period_ending</vt:lpstr>
      <vt:lpstr>SGA</vt:lpstr>
      <vt:lpstr>ticker_symbol</vt:lpstr>
      <vt:lpstr>total_revenues</vt:lpstr>
      <vt:lpstr>years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Fazora</cp:lastModifiedBy>
  <dcterms:created xsi:type="dcterms:W3CDTF">2018-11-12T02:46:02Z</dcterms:created>
  <dcterms:modified xsi:type="dcterms:W3CDTF">2021-06-28T08:30:32Z</dcterms:modified>
</cp:coreProperties>
</file>