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ools\TESO\Sets\"/>
    </mc:Choice>
  </mc:AlternateContent>
  <bookViews>
    <workbookView xWindow="0" yWindow="0" windowWidth="21570" windowHeight="9255" activeTab="1"/>
  </bookViews>
  <sheets>
    <sheet name="Monster sets" sheetId="1" r:id="rId1"/>
    <sheet name="Crafted sets" sheetId="3" r:id="rId2"/>
    <sheet name="Sets data" sheetId="4" r:id="rId3"/>
    <sheet name="LibSets constants" sheetId="2" r:id="rId4"/>
  </sheets>
  <definedNames>
    <definedName name="_xlnm._FilterDatabase" localSheetId="1" hidden="1">'Crafted sets'!$A$1:$K$1</definedName>
    <definedName name="_xlnm._FilterDatabase" localSheetId="0" hidden="1">'Monster sets'!$A$1:$H$1</definedName>
    <definedName name="_xlnm._FilterDatabase" localSheetId="2" hidden="1">'Sets data'!$A$1:$N$1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B4" i="3"/>
  <c r="C4" i="3"/>
  <c r="D4" i="3"/>
  <c r="E4" i="3"/>
  <c r="F4" i="3"/>
  <c r="G4" i="3"/>
  <c r="H4" i="3"/>
  <c r="I4" i="3"/>
  <c r="J4" i="3"/>
  <c r="K4" i="3"/>
  <c r="B5" i="3"/>
  <c r="C5" i="3"/>
  <c r="M5" i="4" s="1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M9" i="4" s="1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M13" i="4" s="1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M17" i="4" s="1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M21" i="4" s="1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M25" i="4" s="1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M29" i="4" s="1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M33" i="4" s="1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M37" i="4" s="1"/>
  <c r="D37" i="3"/>
  <c r="E37" i="3"/>
  <c r="F37" i="3"/>
  <c r="G37" i="3"/>
  <c r="H37" i="3"/>
  <c r="I37" i="3"/>
  <c r="J37" i="3"/>
  <c r="K37" i="3"/>
  <c r="B38" i="3"/>
  <c r="C38" i="3"/>
  <c r="D38" i="3"/>
  <c r="E38" i="3"/>
  <c r="F38" i="3"/>
  <c r="G38" i="3"/>
  <c r="H38" i="3"/>
  <c r="I38" i="3"/>
  <c r="J38" i="3"/>
  <c r="K38" i="3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M41" i="4" s="1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B44" i="3"/>
  <c r="C44" i="3"/>
  <c r="D44" i="3"/>
  <c r="E44" i="3"/>
  <c r="F44" i="3"/>
  <c r="G44" i="3"/>
  <c r="H44" i="3"/>
  <c r="I44" i="3"/>
  <c r="J44" i="3"/>
  <c r="K44" i="3"/>
  <c r="B45" i="3"/>
  <c r="C45" i="3"/>
  <c r="M45" i="4" s="1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L46" i="3" s="1"/>
  <c r="C47" i="3"/>
  <c r="D47" i="3"/>
  <c r="E47" i="3"/>
  <c r="F47" i="3"/>
  <c r="G47" i="3"/>
  <c r="H47" i="3"/>
  <c r="I47" i="3"/>
  <c r="J47" i="3"/>
  <c r="K47" i="3"/>
  <c r="B48" i="3"/>
  <c r="C48" i="3"/>
  <c r="D48" i="3"/>
  <c r="E48" i="3"/>
  <c r="F48" i="3"/>
  <c r="G48" i="3"/>
  <c r="H48" i="3"/>
  <c r="I48" i="3"/>
  <c r="J48" i="3"/>
  <c r="K48" i="3"/>
  <c r="K2" i="3"/>
  <c r="J2" i="3"/>
  <c r="I2" i="3"/>
  <c r="H2" i="3"/>
  <c r="G2" i="3"/>
  <c r="M3" i="4"/>
  <c r="M4" i="4"/>
  <c r="M6" i="4"/>
  <c r="M7" i="4"/>
  <c r="M8" i="4"/>
  <c r="M10" i="4"/>
  <c r="M11" i="4"/>
  <c r="M12" i="4"/>
  <c r="M14" i="4"/>
  <c r="M15" i="4"/>
  <c r="M16" i="4"/>
  <c r="M18" i="4"/>
  <c r="M19" i="4"/>
  <c r="M20" i="4"/>
  <c r="M22" i="4"/>
  <c r="M23" i="4"/>
  <c r="M24" i="4"/>
  <c r="M26" i="4"/>
  <c r="M27" i="4"/>
  <c r="M28" i="4"/>
  <c r="M30" i="4"/>
  <c r="M31" i="4"/>
  <c r="M32" i="4"/>
  <c r="M34" i="4"/>
  <c r="M35" i="4"/>
  <c r="M36" i="4"/>
  <c r="M38" i="4"/>
  <c r="M39" i="4"/>
  <c r="M40" i="4"/>
  <c r="M42" i="4"/>
  <c r="M43" i="4"/>
  <c r="M44" i="4"/>
  <c r="M46" i="4"/>
  <c r="M47" i="4"/>
  <c r="M48" i="4"/>
  <c r="M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7" i="3"/>
  <c r="L48" i="3"/>
  <c r="L2" i="3"/>
  <c r="F2" i="3"/>
  <c r="E2" i="3"/>
  <c r="D2" i="3"/>
  <c r="C2" i="3"/>
  <c r="B2" i="3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6" i="4"/>
  <c r="L25" i="4"/>
  <c r="L27" i="4"/>
  <c r="L28" i="4"/>
  <c r="L29" i="4"/>
  <c r="L30" i="4"/>
  <c r="L31" i="4"/>
  <c r="L32" i="4"/>
  <c r="L33" i="4"/>
  <c r="L34" i="4"/>
  <c r="L35" i="4"/>
  <c r="L36" i="4"/>
  <c r="L37" i="4"/>
  <c r="L38" i="4"/>
  <c r="L40" i="4"/>
  <c r="L41" i="4"/>
  <c r="L42" i="4"/>
  <c r="L39" i="4"/>
  <c r="L43" i="4"/>
  <c r="L44" i="4"/>
  <c r="L45" i="4"/>
  <c r="L46" i="4"/>
  <c r="L47" i="4"/>
  <c r="L48" i="4"/>
  <c r="L2" i="4"/>
</calcChain>
</file>

<file path=xl/sharedStrings.xml><?xml version="1.0" encoding="utf-8"?>
<sst xmlns="http://schemas.openxmlformats.org/spreadsheetml/2006/main" count="253" uniqueCount="211">
  <si>
    <t>Balorgh</t>
  </si>
  <si>
    <t>Blood Spawn</t>
  </si>
  <si>
    <t>Chokethorn</t>
  </si>
  <si>
    <t>Domihaus</t>
  </si>
  <si>
    <t>Earthgore</t>
  </si>
  <si>
    <t>Engine Guardian</t>
  </si>
  <si>
    <t>Grothdarr</t>
  </si>
  <si>
    <t>Iceheart</t>
  </si>
  <si>
    <t>Ilambris</t>
  </si>
  <si>
    <t>Infernal Guardian</t>
  </si>
  <si>
    <t>Kra'gh</t>
  </si>
  <si>
    <t>Lord Warden</t>
  </si>
  <si>
    <t>Maw of the Infernal</t>
  </si>
  <si>
    <t>Mighty Chudan</t>
  </si>
  <si>
    <t>Molag Kena</t>
  </si>
  <si>
    <t>Nerien'eth</t>
  </si>
  <si>
    <t>Nightflame</t>
  </si>
  <si>
    <t>Pirate Skeleton</t>
  </si>
  <si>
    <t>Scourge Harvester</t>
  </si>
  <si>
    <t>Selene</t>
  </si>
  <si>
    <t>Sellistrix</t>
  </si>
  <si>
    <t>Sentinel of Rkugamz</t>
  </si>
  <si>
    <t>Shadowrend</t>
  </si>
  <si>
    <t>Slimecraw</t>
  </si>
  <si>
    <t>Spawn of Mephala</t>
  </si>
  <si>
    <t>Stonekeeper</t>
  </si>
  <si>
    <t>Stormfist</t>
  </si>
  <si>
    <t>Swarm Mother</t>
  </si>
  <si>
    <t>Symphony of Blades</t>
  </si>
  <si>
    <t>Tremorscale</t>
  </si>
  <si>
    <t>Thurvokun</t>
  </si>
  <si>
    <t>Troll King</t>
  </si>
  <si>
    <t>Valkyn Skoria</t>
  </si>
  <si>
    <t>Velidreth</t>
  </si>
  <si>
    <t>Vykosa</t>
  </si>
  <si>
    <t>Zaan</t>
  </si>
  <si>
    <t>Set name</t>
  </si>
  <si>
    <t>Head drop location</t>
  </si>
  <si>
    <t>Shoulder drop undaunted chest</t>
  </si>
  <si>
    <t>Wolfhunter</t>
  </si>
  <si>
    <t>Horns of the Reach</t>
  </si>
  <si>
    <t>Dragon Bones</t>
  </si>
  <si>
    <t>Shadows of the Hist</t>
  </si>
  <si>
    <t>Imperial City</t>
  </si>
  <si>
    <t>Wrathstone</t>
  </si>
  <si>
    <t>Urgalarg Chief-bane's Chest</t>
  </si>
  <si>
    <t>Maj al-Ragath's Chest</t>
  </si>
  <si>
    <t>Gilirion the Redbeard's Chest</t>
  </si>
  <si>
    <t>March of Sacrifices</t>
  </si>
  <si>
    <t>Spindleclutch II</t>
  </si>
  <si>
    <t>Elden Hollow I</t>
  </si>
  <si>
    <t>Falkreath Hold</t>
  </si>
  <si>
    <t>Bloodroot Forge</t>
  </si>
  <si>
    <t>Darkshade Caverns II</t>
  </si>
  <si>
    <t>Vaults of Madness</t>
  </si>
  <si>
    <t>Direfrost Keep</t>
  </si>
  <si>
    <t>Crypt of Hearts I</t>
  </si>
  <si>
    <t>City of Ash I</t>
  </si>
  <si>
    <t>Fungal Grotto I</t>
  </si>
  <si>
    <t>Imperial City Prison</t>
  </si>
  <si>
    <t>Banished Cells II</t>
  </si>
  <si>
    <t>Ruins of Mazzatun</t>
  </si>
  <si>
    <t>White-Gold Tower</t>
  </si>
  <si>
    <t>Crypt of Hearts II</t>
  </si>
  <si>
    <t>Elden Hollow II</t>
  </si>
  <si>
    <t>Blackheart Haven</t>
  </si>
  <si>
    <t>Wayrest Sewers II</t>
  </si>
  <si>
    <t>Selene's Web</t>
  </si>
  <si>
    <t>Arx Corinium</t>
  </si>
  <si>
    <t>Darkshade Caverns I</t>
  </si>
  <si>
    <t>Banished Cells I</t>
  </si>
  <si>
    <t>Wayrest Sewers I</t>
  </si>
  <si>
    <t>Fungal Grotto II</t>
  </si>
  <si>
    <t>Frostvault</t>
  </si>
  <si>
    <t>Tempest Island</t>
  </si>
  <si>
    <t>Spindleclutch I</t>
  </si>
  <si>
    <t>Depths of Malatar</t>
  </si>
  <si>
    <t>Volenfell</t>
  </si>
  <si>
    <t>Fang Lair</t>
  </si>
  <si>
    <t>Blessed Crucible</t>
  </si>
  <si>
    <t>City of Ash II</t>
  </si>
  <si>
    <t>Cradle of Shadows</t>
  </si>
  <si>
    <t>Moon Hunter Keep</t>
  </si>
  <si>
    <t>Scalecaller Peak</t>
  </si>
  <si>
    <t>Ingame lua SetId</t>
  </si>
  <si>
    <t>Ingame lua location zoneId</t>
  </si>
  <si>
    <t>Ingame lua location subZoneId</t>
  </si>
  <si>
    <t>LibSets DLC Id</t>
  </si>
  <si>
    <t>DLC Name</t>
  </si>
  <si>
    <t>Thieves Guild</t>
  </si>
  <si>
    <t>Dark Brotherhood</t>
  </si>
  <si>
    <t>Clockwork City</t>
  </si>
  <si>
    <t>Summerset</t>
  </si>
  <si>
    <t>Murkmire</t>
  </si>
  <si>
    <t>Name DE</t>
  </si>
  <si>
    <t>Name EN</t>
  </si>
  <si>
    <t xml:space="preserve">Adelssieg </t>
  </si>
  <si>
    <t xml:space="preserve"> Noble's Conquest</t>
  </si>
  <si>
    <t xml:space="preserve">Alessias Bollwerk </t>
  </si>
  <si>
    <t xml:space="preserve"> Alessia's Bulwark</t>
  </si>
  <si>
    <t xml:space="preserve">Aschengriff </t>
  </si>
  <si>
    <t xml:space="preserve"> Ashen Grip</t>
  </si>
  <si>
    <t xml:space="preserve">Assassinenlist </t>
  </si>
  <si>
    <t xml:space="preserve"> Assassin's Guile</t>
  </si>
  <si>
    <t xml:space="preserve">Augen von Mara </t>
  </si>
  <si>
    <t xml:space="preserve"> Eyes of Mara</t>
  </si>
  <si>
    <t xml:space="preserve">Blick der Mutter der Nacht </t>
  </si>
  <si>
    <t xml:space="preserve"> Night Mother's Gaze</t>
  </si>
  <si>
    <t xml:space="preserve">Daedrische Gaunerei </t>
  </si>
  <si>
    <t xml:space="preserve"> Daedric Trickery</t>
  </si>
  <si>
    <t xml:space="preserve">Doppelstern </t>
  </si>
  <si>
    <t xml:space="preserve"> Twice Born Star</t>
  </si>
  <si>
    <t xml:space="preserve">Erinnerung </t>
  </si>
  <si>
    <t xml:space="preserve"> Oblivion's Foe</t>
  </si>
  <si>
    <t xml:space="preserve">Ewige Jagd </t>
  </si>
  <si>
    <t xml:space="preserve"> Eternal Hunt</t>
  </si>
  <si>
    <t xml:space="preserve">Feuertaufe </t>
  </si>
  <si>
    <t xml:space="preserve"> Trial by Fire</t>
  </si>
  <si>
    <t xml:space="preserve">Gesetz von Julianos </t>
  </si>
  <si>
    <t xml:space="preserve"> LAw of Julianos</t>
  </si>
  <si>
    <t xml:space="preserve">Gladiator von Kvatch </t>
  </si>
  <si>
    <t xml:space="preserve"> Kvatch Gladiator</t>
  </si>
  <si>
    <t xml:space="preserve">Grabpflocksammler </t>
  </si>
  <si>
    <t xml:space="preserve"> Grave Stake Collector</t>
  </si>
  <si>
    <t xml:space="preserve">Histrinde </t>
  </si>
  <si>
    <t xml:space="preserve"> Hist Bark</t>
  </si>
  <si>
    <t xml:space="preserve">Hundings Zorn </t>
  </si>
  <si>
    <t xml:space="preserve"> Hunding's Rage</t>
  </si>
  <si>
    <t xml:space="preserve">Kagrenacs Hoffnung </t>
  </si>
  <si>
    <t xml:space="preserve"> Kagrenac's Hope</t>
  </si>
  <si>
    <t xml:space="preserve">Kernaxiom </t>
  </si>
  <si>
    <t xml:space="preserve"> Innate Axiom</t>
  </si>
  <si>
    <t xml:space="preserve">Kettensprenger </t>
  </si>
  <si>
    <t xml:space="preserve"> Shacklebreaker</t>
  </si>
  <si>
    <t xml:space="preserve">Kreckenantlitz </t>
  </si>
  <si>
    <t xml:space="preserve"> Sload's Semblance</t>
  </si>
  <si>
    <t xml:space="preserve">Kuss des Vampirs </t>
  </si>
  <si>
    <t xml:space="preserve"> Vampire's Kiss</t>
  </si>
  <si>
    <t xml:space="preserve">Lied der Lamien </t>
  </si>
  <si>
    <t xml:space="preserve"> Song of Lamae</t>
  </si>
  <si>
    <t xml:space="preserve">Macht der verlorenen Legion </t>
  </si>
  <si>
    <t xml:space="preserve"> Might of the Lost Legion</t>
  </si>
  <si>
    <t xml:space="preserve">Magnus' Gabe </t>
  </si>
  <si>
    <t xml:space="preserve"> Magnu's Gift</t>
  </si>
  <si>
    <t xml:space="preserve">Mechanikblick </t>
  </si>
  <si>
    <t xml:space="preserve"> Mechanical Acuity</t>
  </si>
  <si>
    <t xml:space="preserve">Messingpanzer </t>
  </si>
  <si>
    <t xml:space="preserve"> Fortified Brass</t>
  </si>
  <si>
    <t xml:space="preserve">Morkuldin </t>
  </si>
  <si>
    <t xml:space="preserve"> Morkuldin</t>
  </si>
  <si>
    <t xml:space="preserve">Nagaschamane </t>
  </si>
  <si>
    <t xml:space="preserve"> Naga Shaman</t>
  </si>
  <si>
    <t xml:space="preserve">Nocturnals Gunst </t>
  </si>
  <si>
    <t xml:space="preserve"> Nocturnal's Favor</t>
  </si>
  <si>
    <t xml:space="preserve">Orgnums Schuppen </t>
  </si>
  <si>
    <t xml:space="preserve"> Orgnum's Scales</t>
  </si>
  <si>
    <t xml:space="preserve">Pelinals Talent </t>
  </si>
  <si>
    <t xml:space="preserve"> Pelinal's Aptitude</t>
  </si>
  <si>
    <t xml:space="preserve">Rüstung der Verführung </t>
  </si>
  <si>
    <t xml:space="preserve"> Armor of the Seducer</t>
  </si>
  <si>
    <t xml:space="preserve">Rüstungsmeister </t>
  </si>
  <si>
    <t xml:space="preserve"> Armor Master</t>
  </si>
  <si>
    <t xml:space="preserve">Schemenauge </t>
  </si>
  <si>
    <t xml:space="preserve"> Spectre's Eye</t>
  </si>
  <si>
    <t xml:space="preserve">Schlauer Alchemist </t>
  </si>
  <si>
    <t xml:space="preserve"> Clever Alchemist</t>
  </si>
  <si>
    <t xml:space="preserve">Shalidors Fluch </t>
  </si>
  <si>
    <t xml:space="preserve"> Shalidor's Curse</t>
  </si>
  <si>
    <t xml:space="preserve">Stille der Nacht </t>
  </si>
  <si>
    <t xml:space="preserve"> Night's Silence</t>
  </si>
  <si>
    <t xml:space="preserve">Tavas Gunst </t>
  </si>
  <si>
    <t xml:space="preserve"> Tava's Favor</t>
  </si>
  <si>
    <t xml:space="preserve">Todeswind </t>
  </si>
  <si>
    <t xml:space="preserve"> Death's Wind</t>
  </si>
  <si>
    <t xml:space="preserve">Torugs Pakt </t>
  </si>
  <si>
    <t xml:space="preserve"> Torug's Pact</t>
  </si>
  <si>
    <t xml:space="preserve">Umverteilung </t>
  </si>
  <si>
    <t xml:space="preserve"> Redistributor</t>
  </si>
  <si>
    <t xml:space="preserve">Varens Erbe </t>
  </si>
  <si>
    <t xml:space="preserve"> Varen's Legacy</t>
  </si>
  <si>
    <t xml:space="preserve">Versierter Reiter </t>
  </si>
  <si>
    <t xml:space="preserve"> Adept Rider</t>
  </si>
  <si>
    <t xml:space="preserve">Weg der Arnea </t>
  </si>
  <si>
    <t xml:space="preserve"> Way of the Arena</t>
  </si>
  <si>
    <t xml:space="preserve">Weidenpfad </t>
  </si>
  <si>
    <t xml:space="preserve"> Willow's Path</t>
  </si>
  <si>
    <t xml:space="preserve">Weißplankes Vergeltung </t>
  </si>
  <si>
    <t xml:space="preserve"> Whitestrake's Retribution</t>
  </si>
  <si>
    <t xml:space="preserve">Zwielichtkuss </t>
  </si>
  <si>
    <t xml:space="preserve"> Twilight's Embrace</t>
  </si>
  <si>
    <t>Name FR</t>
  </si>
  <si>
    <t>Name JP</t>
  </si>
  <si>
    <t>Name RU</t>
  </si>
  <si>
    <t>Traitds needed</t>
  </si>
  <si>
    <t>LiBSets DLC id</t>
  </si>
  <si>
    <t>Wayshrine AD</t>
  </si>
  <si>
    <t>Wayshrine EP</t>
  </si>
  <si>
    <t>Washrine DC</t>
  </si>
  <si>
    <t>ESO ingame setId</t>
  </si>
  <si>
    <t>Wayshrine ingame nodeId EP</t>
  </si>
  <si>
    <t>Wayshrine ingame nodeId AD</t>
  </si>
  <si>
    <t>Wayshrine ingame nodeId DC</t>
  </si>
  <si>
    <t>Traits needed researched</t>
  </si>
  <si>
    <t>Included in base game</t>
  </si>
  <si>
    <t>Orsinium Chapter I</t>
  </si>
  <si>
    <t>Morrowind Chapter II</t>
  </si>
  <si>
    <t>Elsweyr Chapter III</t>
  </si>
  <si>
    <t>DLC or CHAPTER Id</t>
  </si>
  <si>
    <t>LibSets lua table "craftedSets" generated code</t>
  </si>
  <si>
    <t>LibSets lua table "setInfo" generated code</t>
  </si>
  <si>
    <t>LibSets lua table "setsInfo" generated code for monster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</si>
</sst>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963A"/>
      <name val="Courier New"/>
      <family val="3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</cellStyleXfs>
  <cellXfs count="20">
    <xf numFmtId="0" fontId="0" fillId="0" borderId="0" xfId="0"/>
    <xf numFmtId="0" fontId="5" fillId="0" borderId="0" xfId="0" applyFont="1"/>
    <xf numFmtId="49" fontId="0" fillId="0" borderId="0" xfId="0" applyNumberFormat="1"/>
    <xf numFmtId="0" fontId="4" fillId="5" borderId="1" xfId="4"/>
    <xf numFmtId="0" fontId="4" fillId="5" borderId="1" xfId="4" applyNumberFormat="1"/>
    <xf numFmtId="0" fontId="5" fillId="6" borderId="0" xfId="0" applyNumberFormat="1" applyFont="1" applyFill="1"/>
    <xf numFmtId="0" fontId="1" fillId="2" borderId="0" xfId="1" applyNumberFormat="1"/>
    <xf numFmtId="0" fontId="5" fillId="0" borderId="0" xfId="0" applyNumberFormat="1" applyFont="1"/>
    <xf numFmtId="0" fontId="3" fillId="4" borderId="1" xfId="3" applyNumberFormat="1"/>
    <xf numFmtId="0" fontId="0" fillId="6" borderId="0" xfId="0" applyNumberFormat="1" applyFill="1"/>
    <xf numFmtId="0" fontId="0" fillId="0" borderId="0" xfId="0" applyNumberFormat="1"/>
    <xf numFmtId="0" fontId="6" fillId="0" borderId="0" xfId="0" applyFont="1" applyAlignment="1">
      <alignment vertical="center"/>
    </xf>
    <xf numFmtId="0" fontId="1" fillId="2" borderId="0" xfId="1"/>
    <xf numFmtId="0" fontId="2" fillId="3" borderId="0" xfId="2"/>
    <xf numFmtId="0" fontId="7" fillId="2" borderId="0" xfId="1" applyFont="1"/>
    <xf numFmtId="0" fontId="4" fillId="5" borderId="1" xfId="4" applyFont="1"/>
    <xf numFmtId="0" fontId="8" fillId="3" borderId="0" xfId="2" applyFont="1" applyAlignment="1">
      <alignment vertical="center"/>
    </xf>
    <xf numFmtId="0" fontId="7" fillId="2" borderId="0" xfId="1" applyNumberFormat="1" applyFont="1"/>
    <xf numFmtId="0" fontId="9" fillId="4" borderId="1" xfId="3" applyNumberFormat="1" applyFont="1"/>
    <xf numFmtId="0" fontId="4" fillId="5" borderId="1" xfId="4" applyNumberFormat="1" applyFont="1"/>
  </cellXfs>
  <cellStyles count="5">
    <cellStyle name="Berechnung" xfId="4" builtinId="22"/>
    <cellStyle name="Eingabe" xfId="3" builtinId="20"/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I2" sqref="I2"/>
    </sheetView>
  </sheetViews>
  <sheetFormatPr baseColWidth="10" defaultRowHeight="12" customHeight="1" x14ac:dyDescent="0.25"/>
  <cols>
    <col min="1" max="1" width="30.140625" style="9" customWidth="1"/>
    <col min="2" max="2" width="30.140625" style="6" customWidth="1"/>
    <col min="3" max="3" width="20.140625" style="10" bestFit="1" customWidth="1"/>
    <col min="4" max="4" width="27.28515625" style="8" bestFit="1" customWidth="1"/>
    <col min="5" max="5" width="30.7109375" style="8" bestFit="1" customWidth="1"/>
    <col min="6" max="6" width="31.5703125" style="10" bestFit="1" customWidth="1"/>
    <col min="7" max="7" width="13.140625" style="4" bestFit="1" customWidth="1"/>
    <col min="8" max="8" width="20.85546875" bestFit="1" customWidth="1"/>
    <col min="9" max="9" width="55.28515625" bestFit="1" customWidth="1"/>
  </cols>
  <sheetData>
    <row r="1" spans="1:9" s="1" customFormat="1" ht="12" customHeight="1" x14ac:dyDescent="0.25">
      <c r="A1" s="5" t="s">
        <v>36</v>
      </c>
      <c r="B1" s="17" t="s">
        <v>84</v>
      </c>
      <c r="C1" s="7" t="s">
        <v>37</v>
      </c>
      <c r="D1" s="18" t="s">
        <v>85</v>
      </c>
      <c r="E1" s="18" t="s">
        <v>86</v>
      </c>
      <c r="F1" s="7" t="s">
        <v>38</v>
      </c>
      <c r="G1" s="19" t="s">
        <v>87</v>
      </c>
      <c r="H1" s="1" t="s">
        <v>88</v>
      </c>
      <c r="I1" s="16" t="s">
        <v>210</v>
      </c>
    </row>
    <row r="2" spans="1:9" ht="12" customHeight="1" x14ac:dyDescent="0.25">
      <c r="A2" s="9" t="s">
        <v>0</v>
      </c>
      <c r="C2" s="10" t="s">
        <v>48</v>
      </c>
      <c r="F2" s="10" t="s">
        <v>45</v>
      </c>
      <c r="G2" s="4">
        <v>11</v>
      </c>
      <c r="H2" t="str">
        <f>VLOOKUP(G2,'LibSets constants'!$A$2:$B$16,2,FALSE)</f>
        <v>Wolfhunter</v>
      </c>
    </row>
    <row r="3" spans="1:9" ht="12" customHeight="1" x14ac:dyDescent="0.25">
      <c r="A3" s="9" t="s">
        <v>1</v>
      </c>
      <c r="C3" s="10" t="s">
        <v>49</v>
      </c>
      <c r="F3" s="10" t="s">
        <v>46</v>
      </c>
      <c r="G3" s="4">
        <v>0</v>
      </c>
      <c r="H3" t="str">
        <f>VLOOKUP(G3,'LibSets constants'!$A$2:$B$16,2,FALSE)</f>
        <v>Included in base game</v>
      </c>
    </row>
    <row r="4" spans="1:9" ht="12" customHeight="1" x14ac:dyDescent="0.25">
      <c r="A4" s="9" t="s">
        <v>2</v>
      </c>
      <c r="C4" s="10" t="s">
        <v>50</v>
      </c>
      <c r="F4" s="10" t="s">
        <v>46</v>
      </c>
      <c r="G4" s="4">
        <v>0</v>
      </c>
      <c r="H4" t="str">
        <f>VLOOKUP(G4,'LibSets constants'!$A$2:$B$16,2,FALSE)</f>
        <v>Included in base game</v>
      </c>
    </row>
    <row r="5" spans="1:9" ht="12" customHeight="1" x14ac:dyDescent="0.25">
      <c r="A5" s="9" t="s">
        <v>3</v>
      </c>
      <c r="C5" s="10" t="s">
        <v>51</v>
      </c>
      <c r="F5" s="10" t="s">
        <v>45</v>
      </c>
      <c r="G5" s="4">
        <v>7</v>
      </c>
      <c r="H5" t="str">
        <f>VLOOKUP(G5,'LibSets constants'!$A$2:$B$16,2,FALSE)</f>
        <v>Horns of the Reach</v>
      </c>
    </row>
    <row r="6" spans="1:9" ht="12" customHeight="1" x14ac:dyDescent="0.25">
      <c r="A6" s="9" t="s">
        <v>4</v>
      </c>
      <c r="C6" s="10" t="s">
        <v>52</v>
      </c>
      <c r="F6" s="10" t="s">
        <v>45</v>
      </c>
      <c r="G6" s="4">
        <v>7</v>
      </c>
      <c r="H6" t="str">
        <f>VLOOKUP(G6,'LibSets constants'!$A$2:$B$16,2,FALSE)</f>
        <v>Horns of the Reach</v>
      </c>
    </row>
    <row r="7" spans="1:9" ht="12" customHeight="1" x14ac:dyDescent="0.25">
      <c r="A7" s="9" t="s">
        <v>5</v>
      </c>
      <c r="C7" s="10" t="s">
        <v>53</v>
      </c>
      <c r="F7" s="10" t="s">
        <v>46</v>
      </c>
      <c r="G7" s="4">
        <v>0</v>
      </c>
      <c r="H7" t="str">
        <f>VLOOKUP(G7,'LibSets constants'!$A$2:$B$16,2,FALSE)</f>
        <v>Included in base game</v>
      </c>
    </row>
    <row r="8" spans="1:9" ht="12" customHeight="1" x14ac:dyDescent="0.25">
      <c r="A8" s="9" t="s">
        <v>6</v>
      </c>
      <c r="C8" s="10" t="s">
        <v>54</v>
      </c>
      <c r="F8" s="10" t="s">
        <v>47</v>
      </c>
      <c r="G8" s="4">
        <v>0</v>
      </c>
      <c r="H8" t="str">
        <f>VLOOKUP(G8,'LibSets constants'!$A$2:$B$16,2,FALSE)</f>
        <v>Included in base game</v>
      </c>
    </row>
    <row r="9" spans="1:9" ht="12" customHeight="1" x14ac:dyDescent="0.25">
      <c r="A9" s="9" t="s">
        <v>7</v>
      </c>
      <c r="C9" s="10" t="s">
        <v>55</v>
      </c>
      <c r="F9" s="10" t="s">
        <v>47</v>
      </c>
      <c r="G9" s="4">
        <v>0</v>
      </c>
      <c r="H9" t="str">
        <f>VLOOKUP(G9,'LibSets constants'!$A$2:$B$16,2,FALSE)</f>
        <v>Included in base game</v>
      </c>
    </row>
    <row r="10" spans="1:9" ht="12" customHeight="1" x14ac:dyDescent="0.25">
      <c r="A10" s="9" t="s">
        <v>8</v>
      </c>
      <c r="C10" s="10" t="s">
        <v>56</v>
      </c>
      <c r="F10" s="10" t="s">
        <v>47</v>
      </c>
      <c r="G10" s="4">
        <v>0</v>
      </c>
      <c r="H10" t="str">
        <f>VLOOKUP(G10,'LibSets constants'!$A$2:$B$16,2,FALSE)</f>
        <v>Included in base game</v>
      </c>
    </row>
    <row r="11" spans="1:9" ht="12" customHeight="1" x14ac:dyDescent="0.25">
      <c r="A11" s="9" t="s">
        <v>9</v>
      </c>
      <c r="C11" s="10" t="s">
        <v>57</v>
      </c>
      <c r="F11" s="10" t="s">
        <v>47</v>
      </c>
      <c r="G11" s="4">
        <v>0</v>
      </c>
      <c r="H11" t="str">
        <f>VLOOKUP(G11,'LibSets constants'!$A$2:$B$16,2,FALSE)</f>
        <v>Included in base game</v>
      </c>
    </row>
    <row r="12" spans="1:9" ht="12" customHeight="1" x14ac:dyDescent="0.25">
      <c r="A12" s="9" t="s">
        <v>10</v>
      </c>
      <c r="C12" s="10" t="s">
        <v>58</v>
      </c>
      <c r="F12" s="10" t="s">
        <v>46</v>
      </c>
      <c r="G12" s="4">
        <v>0</v>
      </c>
      <c r="H12" t="str">
        <f>VLOOKUP(G12,'LibSets constants'!$A$2:$B$16,2,FALSE)</f>
        <v>Included in base game</v>
      </c>
    </row>
    <row r="13" spans="1:9" ht="12" customHeight="1" x14ac:dyDescent="0.25">
      <c r="A13" s="9" t="s">
        <v>11</v>
      </c>
      <c r="C13" s="10" t="s">
        <v>59</v>
      </c>
      <c r="F13" s="10" t="s">
        <v>45</v>
      </c>
      <c r="G13" s="4">
        <v>1</v>
      </c>
      <c r="H13" t="str">
        <f>VLOOKUP(G13,'LibSets constants'!$A$2:$B$16,2,FALSE)</f>
        <v>Imperial City</v>
      </c>
    </row>
    <row r="14" spans="1:9" ht="12" customHeight="1" x14ac:dyDescent="0.25">
      <c r="A14" s="9" t="s">
        <v>12</v>
      </c>
      <c r="C14" s="10" t="s">
        <v>60</v>
      </c>
      <c r="F14" s="10" t="s">
        <v>46</v>
      </c>
      <c r="G14" s="4">
        <v>0</v>
      </c>
      <c r="H14" t="str">
        <f>VLOOKUP(G14,'LibSets constants'!$A$2:$B$16,2,FALSE)</f>
        <v>Included in base game</v>
      </c>
    </row>
    <row r="15" spans="1:9" ht="12" customHeight="1" x14ac:dyDescent="0.25">
      <c r="A15" s="9" t="s">
        <v>13</v>
      </c>
      <c r="C15" s="10" t="s">
        <v>61</v>
      </c>
      <c r="F15" s="10" t="s">
        <v>45</v>
      </c>
      <c r="G15" s="4">
        <v>5</v>
      </c>
      <c r="H15" t="str">
        <f>VLOOKUP(G15,'LibSets constants'!$A$2:$B$16,2,FALSE)</f>
        <v>Shadows of the Hist</v>
      </c>
    </row>
    <row r="16" spans="1:9" ht="12" customHeight="1" x14ac:dyDescent="0.25">
      <c r="A16" s="9" t="s">
        <v>14</v>
      </c>
      <c r="C16" s="10" t="s">
        <v>62</v>
      </c>
      <c r="F16" s="10" t="s">
        <v>45</v>
      </c>
      <c r="G16" s="4">
        <v>1</v>
      </c>
      <c r="H16" t="str">
        <f>VLOOKUP(G16,'LibSets constants'!$A$2:$B$16,2,FALSE)</f>
        <v>Imperial City</v>
      </c>
    </row>
    <row r="17" spans="1:8" ht="12" customHeight="1" x14ac:dyDescent="0.25">
      <c r="A17" s="9" t="s">
        <v>15</v>
      </c>
      <c r="C17" s="10" t="s">
        <v>63</v>
      </c>
      <c r="F17" s="10" t="s">
        <v>47</v>
      </c>
      <c r="G17" s="4">
        <v>0</v>
      </c>
      <c r="H17" t="str">
        <f>VLOOKUP(G17,'LibSets constants'!$A$2:$B$16,2,FALSE)</f>
        <v>Included in base game</v>
      </c>
    </row>
    <row r="18" spans="1:8" ht="12" customHeight="1" x14ac:dyDescent="0.25">
      <c r="A18" s="9" t="s">
        <v>16</v>
      </c>
      <c r="C18" s="10" t="s">
        <v>64</v>
      </c>
      <c r="F18" s="10" t="s">
        <v>46</v>
      </c>
      <c r="G18" s="4">
        <v>0</v>
      </c>
      <c r="H18" t="str">
        <f>VLOOKUP(G18,'LibSets constants'!$A$2:$B$16,2,FALSE)</f>
        <v>Included in base game</v>
      </c>
    </row>
    <row r="19" spans="1:8" ht="12" customHeight="1" x14ac:dyDescent="0.25">
      <c r="A19" s="9" t="s">
        <v>17</v>
      </c>
      <c r="C19" s="10" t="s">
        <v>65</v>
      </c>
      <c r="F19" s="10" t="s">
        <v>47</v>
      </c>
      <c r="G19" s="4">
        <v>0</v>
      </c>
      <c r="H19" t="str">
        <f>VLOOKUP(G19,'LibSets constants'!$A$2:$B$16,2,FALSE)</f>
        <v>Included in base game</v>
      </c>
    </row>
    <row r="20" spans="1:8" ht="12" customHeight="1" x14ac:dyDescent="0.25">
      <c r="A20" s="9" t="s">
        <v>18</v>
      </c>
      <c r="C20" s="10" t="s">
        <v>66</v>
      </c>
      <c r="F20" s="10" t="s">
        <v>46</v>
      </c>
      <c r="G20" s="4">
        <v>0</v>
      </c>
      <c r="H20" t="str">
        <f>VLOOKUP(G20,'LibSets constants'!$A$2:$B$16,2,FALSE)</f>
        <v>Included in base game</v>
      </c>
    </row>
    <row r="21" spans="1:8" ht="12" customHeight="1" x14ac:dyDescent="0.25">
      <c r="A21" s="9" t="s">
        <v>19</v>
      </c>
      <c r="C21" s="10" t="s">
        <v>67</v>
      </c>
      <c r="F21" s="10" t="s">
        <v>47</v>
      </c>
      <c r="G21" s="4">
        <v>0</v>
      </c>
      <c r="H21" t="str">
        <f>VLOOKUP(G21,'LibSets constants'!$A$2:$B$16,2,FALSE)</f>
        <v>Included in base game</v>
      </c>
    </row>
    <row r="22" spans="1:8" ht="12" customHeight="1" x14ac:dyDescent="0.25">
      <c r="A22" s="9" t="s">
        <v>20</v>
      </c>
      <c r="C22" s="10" t="s">
        <v>68</v>
      </c>
      <c r="F22" s="10" t="s">
        <v>47</v>
      </c>
      <c r="G22" s="4">
        <v>0</v>
      </c>
      <c r="H22" t="str">
        <f>VLOOKUP(G22,'LibSets constants'!$A$2:$B$16,2,FALSE)</f>
        <v>Included in base game</v>
      </c>
    </row>
    <row r="23" spans="1:8" ht="12" customHeight="1" x14ac:dyDescent="0.25">
      <c r="A23" s="9" t="s">
        <v>21</v>
      </c>
      <c r="C23" s="10" t="s">
        <v>69</v>
      </c>
      <c r="F23" s="10" t="s">
        <v>46</v>
      </c>
      <c r="G23" s="4">
        <v>0</v>
      </c>
      <c r="H23" t="str">
        <f>VLOOKUP(G23,'LibSets constants'!$A$2:$B$16,2,FALSE)</f>
        <v>Included in base game</v>
      </c>
    </row>
    <row r="24" spans="1:8" ht="12" customHeight="1" x14ac:dyDescent="0.25">
      <c r="A24" s="9" t="s">
        <v>22</v>
      </c>
      <c r="C24" s="10" t="s">
        <v>70</v>
      </c>
      <c r="F24" s="10" t="s">
        <v>46</v>
      </c>
      <c r="G24" s="4">
        <v>0</v>
      </c>
      <c r="H24" t="str">
        <f>VLOOKUP(G24,'LibSets constants'!$A$2:$B$16,2,FALSE)</f>
        <v>Included in base game</v>
      </c>
    </row>
    <row r="25" spans="1:8" ht="12" customHeight="1" x14ac:dyDescent="0.25">
      <c r="A25" s="9" t="s">
        <v>23</v>
      </c>
      <c r="C25" s="10" t="s">
        <v>71</v>
      </c>
      <c r="F25" s="10" t="s">
        <v>46</v>
      </c>
      <c r="G25" s="4">
        <v>0</v>
      </c>
      <c r="H25" t="str">
        <f>VLOOKUP(G25,'LibSets constants'!$A$2:$B$16,2,FALSE)</f>
        <v>Included in base game</v>
      </c>
    </row>
    <row r="26" spans="1:8" ht="12" customHeight="1" x14ac:dyDescent="0.25">
      <c r="A26" s="9" t="s">
        <v>24</v>
      </c>
      <c r="C26" s="10" t="s">
        <v>72</v>
      </c>
      <c r="F26" s="10" t="s">
        <v>46</v>
      </c>
      <c r="G26" s="4">
        <v>0</v>
      </c>
      <c r="H26" t="str">
        <f>VLOOKUP(G26,'LibSets constants'!$A$2:$B$16,2,FALSE)</f>
        <v>Included in base game</v>
      </c>
    </row>
    <row r="27" spans="1:8" ht="12" customHeight="1" x14ac:dyDescent="0.25">
      <c r="A27" s="9" t="s">
        <v>25</v>
      </c>
      <c r="C27" s="10" t="s">
        <v>73</v>
      </c>
      <c r="F27" s="10" t="s">
        <v>45</v>
      </c>
      <c r="G27" s="4">
        <v>13</v>
      </c>
      <c r="H27" t="str">
        <f>VLOOKUP(G27,'LibSets constants'!$A$2:$B$16,2,FALSE)</f>
        <v>Wrathstone</v>
      </c>
    </row>
    <row r="28" spans="1:8" ht="12" customHeight="1" x14ac:dyDescent="0.25">
      <c r="A28" s="9" t="s">
        <v>26</v>
      </c>
      <c r="C28" s="10" t="s">
        <v>74</v>
      </c>
      <c r="F28" s="10" t="s">
        <v>47</v>
      </c>
      <c r="G28" s="4">
        <v>0</v>
      </c>
      <c r="H28" t="str">
        <f>VLOOKUP(G28,'LibSets constants'!$A$2:$B$16,2,FALSE)</f>
        <v>Included in base game</v>
      </c>
    </row>
    <row r="29" spans="1:8" ht="12" customHeight="1" x14ac:dyDescent="0.25">
      <c r="A29" s="9" t="s">
        <v>27</v>
      </c>
      <c r="C29" s="10" t="s">
        <v>75</v>
      </c>
      <c r="F29" s="10" t="s">
        <v>46</v>
      </c>
      <c r="G29" s="4">
        <v>0</v>
      </c>
      <c r="H29" t="str">
        <f>VLOOKUP(G29,'LibSets constants'!$A$2:$B$16,2,FALSE)</f>
        <v>Included in base game</v>
      </c>
    </row>
    <row r="30" spans="1:8" ht="12" customHeight="1" x14ac:dyDescent="0.25">
      <c r="A30" s="9" t="s">
        <v>28</v>
      </c>
      <c r="C30" s="10" t="s">
        <v>76</v>
      </c>
      <c r="F30" s="10" t="s">
        <v>45</v>
      </c>
      <c r="G30" s="4">
        <v>13</v>
      </c>
      <c r="H30" t="str">
        <f>VLOOKUP(G30,'LibSets constants'!$A$2:$B$16,2,FALSE)</f>
        <v>Wrathstone</v>
      </c>
    </row>
    <row r="31" spans="1:8" ht="12" customHeight="1" x14ac:dyDescent="0.25">
      <c r="A31" s="9" t="s">
        <v>29</v>
      </c>
      <c r="C31" s="10" t="s">
        <v>77</v>
      </c>
      <c r="F31" s="10" t="s">
        <v>47</v>
      </c>
      <c r="G31" s="4">
        <v>0</v>
      </c>
      <c r="H31" t="str">
        <f>VLOOKUP(G31,'LibSets constants'!$A$2:$B$16,2,FALSE)</f>
        <v>Included in base game</v>
      </c>
    </row>
    <row r="32" spans="1:8" ht="12" customHeight="1" x14ac:dyDescent="0.25">
      <c r="A32" s="9" t="s">
        <v>30</v>
      </c>
      <c r="C32" s="10" t="s">
        <v>78</v>
      </c>
      <c r="F32" s="10" t="s">
        <v>45</v>
      </c>
      <c r="G32" s="4">
        <v>9</v>
      </c>
      <c r="H32" t="str">
        <f>VLOOKUP(G32,'LibSets constants'!$A$2:$B$16,2,FALSE)</f>
        <v>Dragon Bones</v>
      </c>
    </row>
    <row r="33" spans="1:8" ht="12" customHeight="1" x14ac:dyDescent="0.25">
      <c r="A33" s="9" t="s">
        <v>31</v>
      </c>
      <c r="C33" s="10" t="s">
        <v>79</v>
      </c>
      <c r="F33" s="10" t="s">
        <v>47</v>
      </c>
      <c r="G33" s="4">
        <v>0</v>
      </c>
      <c r="H33" t="str">
        <f>VLOOKUP(G33,'LibSets constants'!$A$2:$B$16,2,FALSE)</f>
        <v>Included in base game</v>
      </c>
    </row>
    <row r="34" spans="1:8" ht="12" customHeight="1" x14ac:dyDescent="0.25">
      <c r="A34" s="9" t="s">
        <v>32</v>
      </c>
      <c r="C34" s="10" t="s">
        <v>80</v>
      </c>
      <c r="F34" s="10" t="s">
        <v>47</v>
      </c>
      <c r="G34" s="4">
        <v>0</v>
      </c>
      <c r="H34" t="str">
        <f>VLOOKUP(G34,'LibSets constants'!$A$2:$B$16,2,FALSE)</f>
        <v>Included in base game</v>
      </c>
    </row>
    <row r="35" spans="1:8" ht="12" customHeight="1" x14ac:dyDescent="0.25">
      <c r="A35" s="9" t="s">
        <v>33</v>
      </c>
      <c r="C35" s="10" t="s">
        <v>81</v>
      </c>
      <c r="F35" s="10" t="s">
        <v>45</v>
      </c>
      <c r="G35" s="4">
        <v>5</v>
      </c>
      <c r="H35" t="str">
        <f>VLOOKUP(G35,'LibSets constants'!$A$2:$B$16,2,FALSE)</f>
        <v>Shadows of the Hist</v>
      </c>
    </row>
    <row r="36" spans="1:8" ht="12" customHeight="1" x14ac:dyDescent="0.25">
      <c r="A36" s="9" t="s">
        <v>34</v>
      </c>
      <c r="C36" s="10" t="s">
        <v>82</v>
      </c>
      <c r="F36" s="10" t="s">
        <v>45</v>
      </c>
      <c r="G36" s="4">
        <v>11</v>
      </c>
      <c r="H36" t="str">
        <f>VLOOKUP(G36,'LibSets constants'!$A$2:$B$16,2,FALSE)</f>
        <v>Wolfhunter</v>
      </c>
    </row>
    <row r="37" spans="1:8" ht="12" customHeight="1" x14ac:dyDescent="0.25">
      <c r="A37" s="9" t="s">
        <v>35</v>
      </c>
      <c r="C37" s="10" t="s">
        <v>83</v>
      </c>
      <c r="F37" s="10" t="s">
        <v>45</v>
      </c>
      <c r="G37" s="4">
        <v>9</v>
      </c>
      <c r="H37" t="str">
        <f>VLOOKUP(G37,'LibSets constants'!$A$2:$B$16,2,FALSE)</f>
        <v>Dragon Bones</v>
      </c>
    </row>
  </sheetData>
  <autoFilter ref="A1:H1"/>
  <dataConsolidate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D28" sqref="D28"/>
    </sheetView>
  </sheetViews>
  <sheetFormatPr baseColWidth="10" defaultRowHeight="15" x14ac:dyDescent="0.25"/>
  <cols>
    <col min="1" max="1" width="18" style="12" bestFit="1" customWidth="1"/>
    <col min="2" max="2" width="27.28515625" bestFit="1" customWidth="1"/>
    <col min="3" max="3" width="24.42578125" bestFit="1" customWidth="1"/>
    <col min="4" max="4" width="11.140625" bestFit="1" customWidth="1"/>
    <col min="5" max="5" width="10.85546875" bestFit="1" customWidth="1"/>
    <col min="6" max="6" width="11.5703125" bestFit="1" customWidth="1"/>
    <col min="7" max="7" width="15.42578125" bestFit="1" customWidth="1"/>
    <col min="8" max="8" width="15.85546875" bestFit="1" customWidth="1"/>
    <col min="9" max="9" width="14.7109375" bestFit="1" customWidth="1"/>
    <col min="10" max="10" width="16.5703125" bestFit="1" customWidth="1"/>
    <col min="11" max="11" width="15.42578125" bestFit="1" customWidth="1"/>
    <col min="12" max="12" width="62.42578125" style="13" bestFit="1" customWidth="1"/>
  </cols>
  <sheetData>
    <row r="1" spans="1:12" s="1" customFormat="1" x14ac:dyDescent="0.25">
      <c r="A1" s="17" t="s">
        <v>84</v>
      </c>
      <c r="B1" s="1" t="s">
        <v>94</v>
      </c>
      <c r="C1" s="1" t="s">
        <v>95</v>
      </c>
      <c r="D1" s="1" t="s">
        <v>190</v>
      </c>
      <c r="E1" s="1" t="s">
        <v>191</v>
      </c>
      <c r="F1" s="1" t="s">
        <v>192</v>
      </c>
      <c r="G1" s="1" t="s">
        <v>196</v>
      </c>
      <c r="H1" s="1" t="s">
        <v>195</v>
      </c>
      <c r="I1" s="1" t="s">
        <v>197</v>
      </c>
      <c r="J1" s="1" t="s">
        <v>193</v>
      </c>
      <c r="K1" s="1" t="s">
        <v>194</v>
      </c>
      <c r="L1" s="16" t="s">
        <v>208</v>
      </c>
    </row>
    <row r="2" spans="1:12" x14ac:dyDescent="0.25">
      <c r="A2" s="12">
        <v>37</v>
      </c>
      <c r="B2" t="str">
        <f>VLOOKUP(A2,'Sets data'!$A$2:$F999,2,FALSE)</f>
        <v xml:space="preserve">Todeswind </v>
      </c>
      <c r="C2" t="str">
        <f>VLOOKUP(A2,'Sets data'!$A$2:$F999,3,FALSE)</f>
        <v xml:space="preserve"> Death's Wind</v>
      </c>
      <c r="D2">
        <f>VLOOKUP(A2,'Sets data'!$A$2:$F999,4,FALSE)</f>
        <v>0</v>
      </c>
      <c r="E2">
        <f>VLOOKUP(A2,'Sets data'!$A$2:$F999,5,FALSE)</f>
        <v>0</v>
      </c>
      <c r="F2">
        <f>VLOOKUP(A2,'Sets data'!$A$2:$F999,6,FALSE)</f>
        <v>0</v>
      </c>
      <c r="G2">
        <f>VLOOKUP(A2,'Sets data'!$A$1:$K$60,7,FALSE)</f>
        <v>1</v>
      </c>
      <c r="H2">
        <f>VLOOKUP(A2,'Sets data'!$A$1:$K$60,8,FALSE)</f>
        <v>177</v>
      </c>
      <c r="I2">
        <f>VLOOKUP(A2,'Sets data'!$A$1:$K$60,9,FALSE)</f>
        <v>71</v>
      </c>
      <c r="J2">
        <f>VLOOKUP(A2,'Sets data'!$A$1:$K$60,10,FALSE)</f>
        <v>2</v>
      </c>
      <c r="K2">
        <f>VLOOKUP(A2,'Sets data'!$A$1:$K$60,11,FALSE)</f>
        <v>0</v>
      </c>
      <c r="L2" s="13" t="str">
        <f>CONCATENATE("[",A2,"] = true,        --",B3, " / ", B2)</f>
        <v xml:space="preserve">[37] = true,        --Zwielichtkuss  / Todeswind </v>
      </c>
    </row>
    <row r="3" spans="1:12" x14ac:dyDescent="0.25">
      <c r="A3" s="12">
        <v>38</v>
      </c>
      <c r="B3" t="str">
        <f>VLOOKUP(A3,'Sets data'!$A$2:$F1000,2,FALSE)</f>
        <v xml:space="preserve">Zwielichtkuss </v>
      </c>
      <c r="C3" t="str">
        <f>VLOOKUP(A3,'Sets data'!$A$2:$F1000,3,FALSE)</f>
        <v xml:space="preserve"> Twilight's Embrace</v>
      </c>
      <c r="D3">
        <f>VLOOKUP(A3,'Sets data'!$A$2:$F1000,4,FALSE)</f>
        <v>0</v>
      </c>
      <c r="E3">
        <f>VLOOKUP(A3,'Sets data'!$A$2:$F1000,5,FALSE)</f>
        <v>0</v>
      </c>
      <c r="F3">
        <f>VLOOKUP(A3,'Sets data'!$A$2:$F1000,6,FALSE)</f>
        <v>0</v>
      </c>
      <c r="G3">
        <f>VLOOKUP(A3,'Sets data'!$A$1:$K$60,7,FALSE)</f>
        <v>15</v>
      </c>
      <c r="H3">
        <f>VLOOKUP(A3,'Sets data'!$A$1:$K$60,8,FALSE)</f>
        <v>169</v>
      </c>
      <c r="I3">
        <f>VLOOKUP(A3,'Sets data'!$A$1:$K$60,9,FALSE)</f>
        <v>205</v>
      </c>
      <c r="J3">
        <f>VLOOKUP(A3,'Sets data'!$A$1:$K$60,10,FALSE)</f>
        <v>3</v>
      </c>
      <c r="K3">
        <f>VLOOKUP(A3,'Sets data'!$A$1:$K$60,11,FALSE)</f>
        <v>0</v>
      </c>
      <c r="L3" s="13" t="str">
        <f t="shared" ref="L3:L48" si="0">CONCATENATE("[",A3,"] = true,        --",B4, " / ", B3)</f>
        <v xml:space="preserve">[38] = true,        --Stille der Nacht  / Zwielichtkuss </v>
      </c>
    </row>
    <row r="4" spans="1:12" x14ac:dyDescent="0.25">
      <c r="A4" s="12">
        <v>40</v>
      </c>
      <c r="B4" t="str">
        <f>VLOOKUP(A4,'Sets data'!$A$2:$F1001,2,FALSE)</f>
        <v xml:space="preserve">Stille der Nacht </v>
      </c>
      <c r="C4" t="str">
        <f>VLOOKUP(A4,'Sets data'!$A$2:$F1001,3,FALSE)</f>
        <v xml:space="preserve"> Night's Silence</v>
      </c>
      <c r="D4">
        <f>VLOOKUP(A4,'Sets data'!$A$2:$F1001,4,FALSE)</f>
        <v>0</v>
      </c>
      <c r="E4">
        <f>VLOOKUP(A4,'Sets data'!$A$2:$F1001,5,FALSE)</f>
        <v>0</v>
      </c>
      <c r="F4">
        <f>VLOOKUP(A4,'Sets data'!$A$2:$F1001,6,FALSE)</f>
        <v>0</v>
      </c>
      <c r="G4">
        <f>VLOOKUP(A4,'Sets data'!$A$1:$K$60,7,FALSE)</f>
        <v>216</v>
      </c>
      <c r="H4">
        <f>VLOOKUP(A4,'Sets data'!$A$1:$K$60,8,FALSE)</f>
        <v>121</v>
      </c>
      <c r="I4">
        <f>VLOOKUP(A4,'Sets data'!$A$1:$K$60,9,FALSE)</f>
        <v>65</v>
      </c>
      <c r="J4">
        <f>VLOOKUP(A4,'Sets data'!$A$1:$K$60,10,FALSE)</f>
        <v>2</v>
      </c>
      <c r="K4">
        <f>VLOOKUP(A4,'Sets data'!$A$1:$K$60,11,FALSE)</f>
        <v>0</v>
      </c>
      <c r="L4" s="13" t="str">
        <f t="shared" si="0"/>
        <v xml:space="preserve">[40] = true,        --Weißplankes Vergeltung  / Stille der Nacht </v>
      </c>
    </row>
    <row r="5" spans="1:12" x14ac:dyDescent="0.25">
      <c r="A5" s="12">
        <v>41</v>
      </c>
      <c r="B5" t="str">
        <f>VLOOKUP(A5,'Sets data'!$A$2:$F1002,2,FALSE)</f>
        <v xml:space="preserve">Weißplankes Vergeltung </v>
      </c>
      <c r="C5" t="str">
        <f>VLOOKUP(A5,'Sets data'!$A$2:$F1002,3,FALSE)</f>
        <v xml:space="preserve"> Whitestrake's Retribution</v>
      </c>
      <c r="D5">
        <f>VLOOKUP(A5,'Sets data'!$A$2:$F1002,4,FALSE)</f>
        <v>0</v>
      </c>
      <c r="E5">
        <f>VLOOKUP(A5,'Sets data'!$A$2:$F1002,5,FALSE)</f>
        <v>0</v>
      </c>
      <c r="F5">
        <f>VLOOKUP(A5,'Sets data'!$A$2:$F1002,6,FALSE)</f>
        <v>0</v>
      </c>
      <c r="G5">
        <f>VLOOKUP(A5,'Sets data'!$A$1:$K$60,7,FALSE)</f>
        <v>82</v>
      </c>
      <c r="H5">
        <f>VLOOKUP(A5,'Sets data'!$A$1:$K$60,8,FALSE)</f>
        <v>151</v>
      </c>
      <c r="I5">
        <f>VLOOKUP(A5,'Sets data'!$A$1:$K$60,9,FALSE)</f>
        <v>78</v>
      </c>
      <c r="J5">
        <f>VLOOKUP(A5,'Sets data'!$A$1:$K$60,10,FALSE)</f>
        <v>4</v>
      </c>
      <c r="K5">
        <f>VLOOKUP(A5,'Sets data'!$A$1:$K$60,11,FALSE)</f>
        <v>0</v>
      </c>
      <c r="L5" s="13" t="str">
        <f t="shared" si="0"/>
        <v xml:space="preserve">[41] = true,        --Rüstung der Verführung  / Weißplankes Vergeltung </v>
      </c>
    </row>
    <row r="6" spans="1:12" x14ac:dyDescent="0.25">
      <c r="A6" s="12">
        <v>43</v>
      </c>
      <c r="B6" t="str">
        <f>VLOOKUP(A6,'Sets data'!$A$2:$F1003,2,FALSE)</f>
        <v xml:space="preserve">Rüstung der Verführung </v>
      </c>
      <c r="C6" t="str">
        <f>VLOOKUP(A6,'Sets data'!$A$2:$F1003,3,FALSE)</f>
        <v xml:space="preserve"> Armor of the Seducer</v>
      </c>
      <c r="D6">
        <f>VLOOKUP(A6,'Sets data'!$A$2:$F1003,4,FALSE)</f>
        <v>0</v>
      </c>
      <c r="E6">
        <f>VLOOKUP(A6,'Sets data'!$A$2:$F1003,5,FALSE)</f>
        <v>0</v>
      </c>
      <c r="F6">
        <f>VLOOKUP(A6,'Sets data'!$A$2:$F1003,6,FALSE)</f>
        <v>0</v>
      </c>
      <c r="G6">
        <f>VLOOKUP(A6,'Sets data'!$A$1:$K$60,7,FALSE)</f>
        <v>23</v>
      </c>
      <c r="H6">
        <f>VLOOKUP(A6,'Sets data'!$A$1:$K$60,8,FALSE)</f>
        <v>164</v>
      </c>
      <c r="I6">
        <f>VLOOKUP(A6,'Sets data'!$A$1:$K$60,9,FALSE)</f>
        <v>32</v>
      </c>
      <c r="J6">
        <f>VLOOKUP(A6,'Sets data'!$A$1:$K$60,10,FALSE)</f>
        <v>3</v>
      </c>
      <c r="K6">
        <f>VLOOKUP(A6,'Sets data'!$A$1:$K$60,11,FALSE)</f>
        <v>0</v>
      </c>
      <c r="L6" s="13" t="str">
        <f t="shared" si="0"/>
        <v xml:space="preserve">[43] = true,        --Kuss des Vampirs  / Rüstung der Verführung </v>
      </c>
    </row>
    <row r="7" spans="1:12" x14ac:dyDescent="0.25">
      <c r="A7" s="12">
        <v>44</v>
      </c>
      <c r="B7" t="str">
        <f>VLOOKUP(A7,'Sets data'!$A$2:$F1004,2,FALSE)</f>
        <v xml:space="preserve">Kuss des Vampirs </v>
      </c>
      <c r="C7" t="str">
        <f>VLOOKUP(A7,'Sets data'!$A$2:$F1004,3,FALSE)</f>
        <v xml:space="preserve"> Vampire's Kiss</v>
      </c>
      <c r="D7">
        <f>VLOOKUP(A7,'Sets data'!$A$2:$F1004,4,FALSE)</f>
        <v>0</v>
      </c>
      <c r="E7">
        <f>VLOOKUP(A7,'Sets data'!$A$2:$F1004,5,FALSE)</f>
        <v>0</v>
      </c>
      <c r="F7">
        <f>VLOOKUP(A7,'Sets data'!$A$2:$F1004,6,FALSE)</f>
        <v>0</v>
      </c>
      <c r="G7">
        <f>VLOOKUP(A7,'Sets data'!$A$1:$K$60,7,FALSE)</f>
        <v>58</v>
      </c>
      <c r="H7">
        <f>VLOOKUP(A7,'Sets data'!$A$1:$K$60,8,FALSE)</f>
        <v>101</v>
      </c>
      <c r="I7">
        <f>VLOOKUP(A7,'Sets data'!$A$1:$K$60,9,FALSE)</f>
        <v>93</v>
      </c>
      <c r="J7">
        <f>VLOOKUP(A7,'Sets data'!$A$1:$K$60,10,FALSE)</f>
        <v>5</v>
      </c>
      <c r="K7">
        <f>VLOOKUP(A7,'Sets data'!$A$1:$K$60,11,FALSE)</f>
        <v>0</v>
      </c>
      <c r="L7" s="13" t="str">
        <f t="shared" si="0"/>
        <v xml:space="preserve">[44] = true,        --Magnus' Gabe  / Kuss des Vampirs </v>
      </c>
    </row>
    <row r="8" spans="1:12" x14ac:dyDescent="0.25">
      <c r="A8" s="12">
        <v>48</v>
      </c>
      <c r="B8" t="str">
        <f>VLOOKUP(A8,'Sets data'!$A$2:$F1005,2,FALSE)</f>
        <v xml:space="preserve">Magnus' Gabe </v>
      </c>
      <c r="C8" t="str">
        <f>VLOOKUP(A8,'Sets data'!$A$2:$F1005,3,FALSE)</f>
        <v xml:space="preserve"> Magnu's Gift</v>
      </c>
      <c r="D8">
        <f>VLOOKUP(A8,'Sets data'!$A$2:$F1005,4,FALSE)</f>
        <v>0</v>
      </c>
      <c r="E8">
        <f>VLOOKUP(A8,'Sets data'!$A$2:$F1005,5,FALSE)</f>
        <v>0</v>
      </c>
      <c r="F8">
        <f>VLOOKUP(A8,'Sets data'!$A$2:$F1005,6,FALSE)</f>
        <v>0</v>
      </c>
      <c r="G8">
        <f>VLOOKUP(A8,'Sets data'!$A$1:$K$60,7,FALSE)</f>
        <v>13</v>
      </c>
      <c r="H8">
        <f>VLOOKUP(A8,'Sets data'!$A$1:$K$60,8,FALSE)</f>
        <v>148</v>
      </c>
      <c r="I8">
        <f>VLOOKUP(A8,'Sets data'!$A$1:$K$60,9,FALSE)</f>
        <v>48</v>
      </c>
      <c r="J8">
        <f>VLOOKUP(A8,'Sets data'!$A$1:$K$60,10,FALSE)</f>
        <v>4</v>
      </c>
      <c r="K8">
        <f>VLOOKUP(A8,'Sets data'!$A$1:$K$60,11,FALSE)</f>
        <v>0</v>
      </c>
      <c r="L8" s="13" t="str">
        <f t="shared" si="0"/>
        <v xml:space="preserve">[48] = true,        --Blick der Mutter der Nacht  / Magnus' Gabe </v>
      </c>
    </row>
    <row r="9" spans="1:12" x14ac:dyDescent="0.25">
      <c r="A9" s="12">
        <v>51</v>
      </c>
      <c r="B9" t="str">
        <f>VLOOKUP(A9,'Sets data'!$A$2:$F1006,2,FALSE)</f>
        <v xml:space="preserve">Blick der Mutter der Nacht </v>
      </c>
      <c r="C9" t="str">
        <f>VLOOKUP(A9,'Sets data'!$A$2:$F1006,3,FALSE)</f>
        <v xml:space="preserve"> Night Mother's Gaze</v>
      </c>
      <c r="D9">
        <f>VLOOKUP(A9,'Sets data'!$A$2:$F1006,4,FALSE)</f>
        <v>0</v>
      </c>
      <c r="E9">
        <f>VLOOKUP(A9,'Sets data'!$A$2:$F1006,5,FALSE)</f>
        <v>0</v>
      </c>
      <c r="F9">
        <f>VLOOKUP(A9,'Sets data'!$A$2:$F1006,6,FALSE)</f>
        <v>0</v>
      </c>
      <c r="G9">
        <f>VLOOKUP(A9,'Sets data'!$A$1:$K$60,7,FALSE)</f>
        <v>34</v>
      </c>
      <c r="H9">
        <f>VLOOKUP(A9,'Sets data'!$A$1:$K$60,8,FALSE)</f>
        <v>156</v>
      </c>
      <c r="I9">
        <f>VLOOKUP(A9,'Sets data'!$A$1:$K$60,9,FALSE)</f>
        <v>118</v>
      </c>
      <c r="J9">
        <f>VLOOKUP(A9,'Sets data'!$A$1:$K$60,10,FALSE)</f>
        <v>6</v>
      </c>
      <c r="K9">
        <f>VLOOKUP(A9,'Sets data'!$A$1:$K$60,11,FALSE)</f>
        <v>0</v>
      </c>
      <c r="L9" s="13" t="str">
        <f t="shared" si="0"/>
        <v xml:space="preserve">[51] = true,        --Aschengriff  / Blick der Mutter der Nacht </v>
      </c>
    </row>
    <row r="10" spans="1:12" x14ac:dyDescent="0.25">
      <c r="A10" s="12">
        <v>54</v>
      </c>
      <c r="B10" t="str">
        <f>VLOOKUP(A10,'Sets data'!$A$2:$F1007,2,FALSE)</f>
        <v xml:space="preserve">Aschengriff </v>
      </c>
      <c r="C10" t="str">
        <f>VLOOKUP(A10,'Sets data'!$A$2:$F1007,3,FALSE)</f>
        <v xml:space="preserve"> Ashen Grip</v>
      </c>
      <c r="D10">
        <f>VLOOKUP(A10,'Sets data'!$A$2:$F1007,4,FALSE)</f>
        <v>0</v>
      </c>
      <c r="E10">
        <f>VLOOKUP(A10,'Sets data'!$A$2:$F1007,5,FALSE)</f>
        <v>0</v>
      </c>
      <c r="F10">
        <f>VLOOKUP(A10,'Sets data'!$A$2:$F1007,6,FALSE)</f>
        <v>0</v>
      </c>
      <c r="G10">
        <f>VLOOKUP(A10,'Sets data'!$A$1:$K$60,7,FALSE)</f>
        <v>7</v>
      </c>
      <c r="H10">
        <f>VLOOKUP(A10,'Sets data'!$A$1:$K$60,8,FALSE)</f>
        <v>175</v>
      </c>
      <c r="I10">
        <f>VLOOKUP(A10,'Sets data'!$A$1:$K$60,9,FALSE)</f>
        <v>77</v>
      </c>
      <c r="J10">
        <f>VLOOKUP(A10,'Sets data'!$A$1:$K$60,10,FALSE)</f>
        <v>2</v>
      </c>
      <c r="K10">
        <f>VLOOKUP(A10,'Sets data'!$A$1:$K$60,11,FALSE)</f>
        <v>0</v>
      </c>
      <c r="L10" s="13" t="str">
        <f t="shared" si="0"/>
        <v xml:space="preserve">[54] = true,        --Erinnerung  / Aschengriff </v>
      </c>
    </row>
    <row r="11" spans="1:12" x14ac:dyDescent="0.25">
      <c r="A11" s="12">
        <v>73</v>
      </c>
      <c r="B11" t="str">
        <f>VLOOKUP(A11,'Sets data'!$A$2:$F1008,2,FALSE)</f>
        <v xml:space="preserve">Erinnerung </v>
      </c>
      <c r="C11" t="str">
        <f>VLOOKUP(A11,'Sets data'!$A$2:$F1008,3,FALSE)</f>
        <v xml:space="preserve"> Oblivion's Foe</v>
      </c>
      <c r="D11">
        <f>VLOOKUP(A11,'Sets data'!$A$2:$F1008,4,FALSE)</f>
        <v>0</v>
      </c>
      <c r="E11">
        <f>VLOOKUP(A11,'Sets data'!$A$2:$F1008,5,FALSE)</f>
        <v>0</v>
      </c>
      <c r="F11">
        <f>VLOOKUP(A11,'Sets data'!$A$2:$F1008,6,FALSE)</f>
        <v>0</v>
      </c>
      <c r="G11">
        <f>VLOOKUP(A11,'Sets data'!$A$1:$K$60,7,FALSE)</f>
        <v>135</v>
      </c>
      <c r="H11">
        <f>VLOOKUP(A11,'Sets data'!$A$1:$K$60,8,FALSE)</f>
        <v>135</v>
      </c>
      <c r="I11">
        <f>VLOOKUP(A11,'Sets data'!$A$1:$K$60,9,FALSE)</f>
        <v>135</v>
      </c>
      <c r="J11">
        <f>VLOOKUP(A11,'Sets data'!$A$1:$K$60,10,FALSE)</f>
        <v>8</v>
      </c>
      <c r="K11">
        <f>VLOOKUP(A11,'Sets data'!$A$1:$K$60,11,FALSE)</f>
        <v>0</v>
      </c>
      <c r="L11" s="13" t="str">
        <f t="shared" si="0"/>
        <v xml:space="preserve">[73] = true,        --Schemenauge  / Erinnerung </v>
      </c>
    </row>
    <row r="12" spans="1:12" x14ac:dyDescent="0.25">
      <c r="A12" s="12">
        <v>74</v>
      </c>
      <c r="B12" t="str">
        <f>VLOOKUP(A12,'Sets data'!$A$2:$F1009,2,FALSE)</f>
        <v xml:space="preserve">Schemenauge </v>
      </c>
      <c r="C12" t="str">
        <f>VLOOKUP(A12,'Sets data'!$A$2:$F1009,3,FALSE)</f>
        <v xml:space="preserve"> Spectre's Eye</v>
      </c>
      <c r="D12">
        <f>VLOOKUP(A12,'Sets data'!$A$2:$F1009,4,FALSE)</f>
        <v>0</v>
      </c>
      <c r="E12">
        <f>VLOOKUP(A12,'Sets data'!$A$2:$F1009,5,FALSE)</f>
        <v>0</v>
      </c>
      <c r="F12">
        <f>VLOOKUP(A12,'Sets data'!$A$2:$F1009,6,FALSE)</f>
        <v>0</v>
      </c>
      <c r="G12">
        <f>VLOOKUP(A12,'Sets data'!$A$1:$K$60,7,FALSE)</f>
        <v>133</v>
      </c>
      <c r="H12">
        <f>VLOOKUP(A12,'Sets data'!$A$1:$K$60,8,FALSE)</f>
        <v>133</v>
      </c>
      <c r="I12">
        <f>VLOOKUP(A12,'Sets data'!$A$1:$K$60,9,FALSE)</f>
        <v>133</v>
      </c>
      <c r="J12">
        <f>VLOOKUP(A12,'Sets data'!$A$1:$K$60,10,FALSE)</f>
        <v>8</v>
      </c>
      <c r="K12">
        <f>VLOOKUP(A12,'Sets data'!$A$1:$K$60,11,FALSE)</f>
        <v>0</v>
      </c>
      <c r="L12" s="13" t="str">
        <f t="shared" si="0"/>
        <v xml:space="preserve">[74] = true,        --Torugs Pakt  / Schemenauge </v>
      </c>
    </row>
    <row r="13" spans="1:12" x14ac:dyDescent="0.25">
      <c r="A13" s="12">
        <v>75</v>
      </c>
      <c r="B13" t="str">
        <f>VLOOKUP(A13,'Sets data'!$A$2:$F1010,2,FALSE)</f>
        <v xml:space="preserve">Torugs Pakt </v>
      </c>
      <c r="C13" t="str">
        <f>VLOOKUP(A13,'Sets data'!$A$2:$F1010,3,FALSE)</f>
        <v xml:space="preserve"> Torug's Pact</v>
      </c>
      <c r="D13">
        <f>VLOOKUP(A13,'Sets data'!$A$2:$F1010,4,FALSE)</f>
        <v>0</v>
      </c>
      <c r="E13">
        <f>VLOOKUP(A13,'Sets data'!$A$2:$F1010,5,FALSE)</f>
        <v>0</v>
      </c>
      <c r="F13">
        <f>VLOOKUP(A13,'Sets data'!$A$2:$F1010,6,FALSE)</f>
        <v>0</v>
      </c>
      <c r="G13">
        <f>VLOOKUP(A13,'Sets data'!$A$1:$K$60,7,FALSE)</f>
        <v>19</v>
      </c>
      <c r="H13">
        <f>VLOOKUP(A13,'Sets data'!$A$1:$K$60,8,FALSE)</f>
        <v>165</v>
      </c>
      <c r="I13">
        <f>VLOOKUP(A13,'Sets data'!$A$1:$K$60,9,FALSE)</f>
        <v>24</v>
      </c>
      <c r="J13">
        <f>VLOOKUP(A13,'Sets data'!$A$1:$K$60,10,FALSE)</f>
        <v>3</v>
      </c>
      <c r="K13">
        <f>VLOOKUP(A13,'Sets data'!$A$1:$K$60,11,FALSE)</f>
        <v>0</v>
      </c>
      <c r="L13" s="13" t="str">
        <f t="shared" si="0"/>
        <v xml:space="preserve">[75] = true,        --Histrinde  / Torugs Pakt </v>
      </c>
    </row>
    <row r="14" spans="1:12" x14ac:dyDescent="0.25">
      <c r="A14" s="12">
        <v>78</v>
      </c>
      <c r="B14" t="str">
        <f>VLOOKUP(A14,'Sets data'!$A$2:$F1011,2,FALSE)</f>
        <v xml:space="preserve">Histrinde </v>
      </c>
      <c r="C14" t="str">
        <f>VLOOKUP(A14,'Sets data'!$A$2:$F1011,3,FALSE)</f>
        <v xml:space="preserve"> Hist Bark</v>
      </c>
      <c r="D14">
        <f>VLOOKUP(A14,'Sets data'!$A$2:$F1011,4,FALSE)</f>
        <v>0</v>
      </c>
      <c r="E14">
        <f>VLOOKUP(A14,'Sets data'!$A$2:$F1011,5,FALSE)</f>
        <v>0</v>
      </c>
      <c r="F14">
        <f>VLOOKUP(A14,'Sets data'!$A$2:$F1011,6,FALSE)</f>
        <v>0</v>
      </c>
      <c r="G14">
        <f>VLOOKUP(A14,'Sets data'!$A$1:$K$60,7,FALSE)</f>
        <v>9</v>
      </c>
      <c r="H14">
        <f>VLOOKUP(A14,'Sets data'!$A$1:$K$60,8,FALSE)</f>
        <v>154</v>
      </c>
      <c r="I14">
        <f>VLOOKUP(A14,'Sets data'!$A$1:$K$60,9,FALSE)</f>
        <v>51</v>
      </c>
      <c r="J14">
        <f>VLOOKUP(A14,'Sets data'!$A$1:$K$60,10,FALSE)</f>
        <v>4</v>
      </c>
      <c r="K14">
        <f>VLOOKUP(A14,'Sets data'!$A$1:$K$60,11,FALSE)</f>
        <v>0</v>
      </c>
      <c r="L14" s="13" t="str">
        <f t="shared" si="0"/>
        <v xml:space="preserve">[78] = true,        --Weidenpfad  / Histrinde </v>
      </c>
    </row>
    <row r="15" spans="1:12" x14ac:dyDescent="0.25">
      <c r="A15" s="12">
        <v>79</v>
      </c>
      <c r="B15" t="str">
        <f>VLOOKUP(A15,'Sets data'!$A$2:$F1012,2,FALSE)</f>
        <v xml:space="preserve">Weidenpfad </v>
      </c>
      <c r="C15" t="str">
        <f>VLOOKUP(A15,'Sets data'!$A$2:$F1012,3,FALSE)</f>
        <v xml:space="preserve"> Willow's Path</v>
      </c>
      <c r="D15">
        <f>VLOOKUP(A15,'Sets data'!$A$2:$F1012,4,FALSE)</f>
        <v>0</v>
      </c>
      <c r="E15">
        <f>VLOOKUP(A15,'Sets data'!$A$2:$F1012,5,FALSE)</f>
        <v>0</v>
      </c>
      <c r="F15">
        <f>VLOOKUP(A15,'Sets data'!$A$2:$F1012,6,FALSE)</f>
        <v>0</v>
      </c>
      <c r="G15">
        <f>VLOOKUP(A15,'Sets data'!$A$1:$K$60,7,FALSE)</f>
        <v>35</v>
      </c>
      <c r="H15">
        <f>VLOOKUP(A15,'Sets data'!$A$1:$K$60,8,FALSE)</f>
        <v>144</v>
      </c>
      <c r="I15">
        <f>VLOOKUP(A15,'Sets data'!$A$1:$K$60,9,FALSE)</f>
        <v>111</v>
      </c>
      <c r="J15">
        <f>VLOOKUP(A15,'Sets data'!$A$1:$K$60,10,FALSE)</f>
        <v>6</v>
      </c>
      <c r="K15">
        <f>VLOOKUP(A15,'Sets data'!$A$1:$K$60,11,FALSE)</f>
        <v>0</v>
      </c>
      <c r="L15" s="13" t="str">
        <f t="shared" si="0"/>
        <v xml:space="preserve">[79] = true,        --Hundings Zorn  / Weidenpfad </v>
      </c>
    </row>
    <row r="16" spans="1:12" x14ac:dyDescent="0.25">
      <c r="A16" s="12">
        <v>80</v>
      </c>
      <c r="B16" t="str">
        <f>VLOOKUP(A16,'Sets data'!$A$2:$F1013,2,FALSE)</f>
        <v xml:space="preserve">Hundings Zorn </v>
      </c>
      <c r="C16" t="str">
        <f>VLOOKUP(A16,'Sets data'!$A$2:$F1013,3,FALSE)</f>
        <v xml:space="preserve"> Hunding's Rage</v>
      </c>
      <c r="D16">
        <f>VLOOKUP(A16,'Sets data'!$A$2:$F1013,4,FALSE)</f>
        <v>0</v>
      </c>
      <c r="E16">
        <f>VLOOKUP(A16,'Sets data'!$A$2:$F1013,5,FALSE)</f>
        <v>0</v>
      </c>
      <c r="F16">
        <f>VLOOKUP(A16,'Sets data'!$A$2:$F1013,6,FALSE)</f>
        <v>0</v>
      </c>
      <c r="G16">
        <f>VLOOKUP(A16,'Sets data'!$A$1:$K$60,7,FALSE)</f>
        <v>39</v>
      </c>
      <c r="H16">
        <f>VLOOKUP(A16,'Sets data'!$A$1:$K$60,8,FALSE)</f>
        <v>161</v>
      </c>
      <c r="I16">
        <f>VLOOKUP(A16,'Sets data'!$A$1:$K$60,9,FALSE)</f>
        <v>113</v>
      </c>
      <c r="J16">
        <f>VLOOKUP(A16,'Sets data'!$A$1:$K$60,10,FALSE)</f>
        <v>6</v>
      </c>
      <c r="K16">
        <f>VLOOKUP(A16,'Sets data'!$A$1:$K$60,11,FALSE)</f>
        <v>0</v>
      </c>
      <c r="L16" s="13" t="str">
        <f t="shared" si="0"/>
        <v xml:space="preserve">[80] = true,        --Lied der Lamien  / Hundings Zorn </v>
      </c>
    </row>
    <row r="17" spans="1:12" x14ac:dyDescent="0.25">
      <c r="A17" s="12">
        <v>81</v>
      </c>
      <c r="B17" t="str">
        <f>VLOOKUP(A17,'Sets data'!$A$2:$F1014,2,FALSE)</f>
        <v xml:space="preserve">Lied der Lamien </v>
      </c>
      <c r="C17" t="str">
        <f>VLOOKUP(A17,'Sets data'!$A$2:$F1014,3,FALSE)</f>
        <v xml:space="preserve"> Song of Lamae</v>
      </c>
      <c r="D17">
        <f>VLOOKUP(A17,'Sets data'!$A$2:$F1014,4,FALSE)</f>
        <v>0</v>
      </c>
      <c r="E17">
        <f>VLOOKUP(A17,'Sets data'!$A$2:$F1014,5,FALSE)</f>
        <v>0</v>
      </c>
      <c r="F17">
        <f>VLOOKUP(A17,'Sets data'!$A$2:$F1014,6,FALSE)</f>
        <v>0</v>
      </c>
      <c r="G17">
        <f>VLOOKUP(A17,'Sets data'!$A$1:$K$60,7,FALSE)</f>
        <v>137</v>
      </c>
      <c r="H17">
        <f>VLOOKUP(A17,'Sets data'!$A$1:$K$60,8,FALSE)</f>
        <v>103</v>
      </c>
      <c r="I17">
        <f>VLOOKUP(A17,'Sets data'!$A$1:$K$60,9,FALSE)</f>
        <v>89</v>
      </c>
      <c r="J17">
        <f>VLOOKUP(A17,'Sets data'!$A$1:$K$60,10,FALSE)</f>
        <v>5</v>
      </c>
      <c r="K17">
        <f>VLOOKUP(A17,'Sets data'!$A$1:$K$60,11,FALSE)</f>
        <v>0</v>
      </c>
      <c r="L17" s="13" t="str">
        <f t="shared" si="0"/>
        <v xml:space="preserve">[81] = true,        --Alessias Bollwerk  / Lied der Lamien </v>
      </c>
    </row>
    <row r="18" spans="1:12" x14ac:dyDescent="0.25">
      <c r="A18" s="12">
        <v>82</v>
      </c>
      <c r="B18" t="str">
        <f>VLOOKUP(A18,'Sets data'!$A$2:$F1015,2,FALSE)</f>
        <v xml:space="preserve">Alessias Bollwerk </v>
      </c>
      <c r="C18" t="str">
        <f>VLOOKUP(A18,'Sets data'!$A$2:$F1015,3,FALSE)</f>
        <v xml:space="preserve"> Alessia's Bulwark</v>
      </c>
      <c r="D18">
        <f>VLOOKUP(A18,'Sets data'!$A$2:$F1015,4,FALSE)</f>
        <v>0</v>
      </c>
      <c r="E18">
        <f>VLOOKUP(A18,'Sets data'!$A$2:$F1015,5,FALSE)</f>
        <v>0</v>
      </c>
      <c r="F18">
        <f>VLOOKUP(A18,'Sets data'!$A$2:$F1015,6,FALSE)</f>
        <v>0</v>
      </c>
      <c r="G18">
        <f>VLOOKUP(A18,'Sets data'!$A$1:$K$60,7,FALSE)</f>
        <v>155</v>
      </c>
      <c r="H18">
        <f>VLOOKUP(A18,'Sets data'!$A$1:$K$60,8,FALSE)</f>
        <v>105</v>
      </c>
      <c r="I18">
        <f>VLOOKUP(A18,'Sets data'!$A$1:$K$60,9,FALSE)</f>
        <v>95</v>
      </c>
      <c r="J18">
        <f>VLOOKUP(A18,'Sets data'!$A$1:$K$60,10,FALSE)</f>
        <v>5</v>
      </c>
      <c r="K18">
        <f>VLOOKUP(A18,'Sets data'!$A$1:$K$60,11,FALSE)</f>
        <v>0</v>
      </c>
      <c r="L18" s="13" t="str">
        <f t="shared" si="0"/>
        <v xml:space="preserve">[82] = true,        --Orgnums Schuppen  / Alessias Bollwerk </v>
      </c>
    </row>
    <row r="19" spans="1:12" x14ac:dyDescent="0.25">
      <c r="A19" s="12">
        <v>84</v>
      </c>
      <c r="B19" t="str">
        <f>VLOOKUP(A19,'Sets data'!$A$2:$F1016,2,FALSE)</f>
        <v xml:space="preserve">Orgnums Schuppen </v>
      </c>
      <c r="C19" t="str">
        <f>VLOOKUP(A19,'Sets data'!$A$2:$F1016,3,FALSE)</f>
        <v xml:space="preserve"> Orgnum's Scales</v>
      </c>
      <c r="D19">
        <f>VLOOKUP(A19,'Sets data'!$A$2:$F1016,4,FALSE)</f>
        <v>0</v>
      </c>
      <c r="E19">
        <f>VLOOKUP(A19,'Sets data'!$A$2:$F1016,5,FALSE)</f>
        <v>0</v>
      </c>
      <c r="F19">
        <f>VLOOKUP(A19,'Sets data'!$A$2:$F1016,6,FALSE)</f>
        <v>0</v>
      </c>
      <c r="G19">
        <f>VLOOKUP(A19,'Sets data'!$A$1:$K$60,7,FALSE)</f>
        <v>-2</v>
      </c>
      <c r="H19">
        <f>VLOOKUP(A19,'Sets data'!$A$1:$K$60,8,FALSE)</f>
        <v>-2</v>
      </c>
      <c r="I19">
        <f>VLOOKUP(A19,'Sets data'!$A$1:$K$60,9,FALSE)</f>
        <v>-2</v>
      </c>
      <c r="J19">
        <f>VLOOKUP(A19,'Sets data'!$A$1:$K$60,10,FALSE)</f>
        <v>8</v>
      </c>
      <c r="K19">
        <f>VLOOKUP(A19,'Sets data'!$A$1:$K$60,11,FALSE)</f>
        <v>0</v>
      </c>
      <c r="L19" s="13" t="str">
        <f t="shared" si="0"/>
        <v xml:space="preserve">[84] = true,        --Augen von Mara  / Orgnums Schuppen </v>
      </c>
    </row>
    <row r="20" spans="1:12" x14ac:dyDescent="0.25">
      <c r="A20" s="12">
        <v>87</v>
      </c>
      <c r="B20" t="str">
        <f>VLOOKUP(A20,'Sets data'!$A$2:$F1017,2,FALSE)</f>
        <v xml:space="preserve">Augen von Mara </v>
      </c>
      <c r="C20" t="str">
        <f>VLOOKUP(A20,'Sets data'!$A$2:$F1017,3,FALSE)</f>
        <v xml:space="preserve"> Eyes of Mara</v>
      </c>
      <c r="D20">
        <f>VLOOKUP(A20,'Sets data'!$A$2:$F1017,4,FALSE)</f>
        <v>0</v>
      </c>
      <c r="E20">
        <f>VLOOKUP(A20,'Sets data'!$A$2:$F1017,5,FALSE)</f>
        <v>0</v>
      </c>
      <c r="F20">
        <f>VLOOKUP(A20,'Sets data'!$A$2:$F1017,6,FALSE)</f>
        <v>0</v>
      </c>
      <c r="G20">
        <f>VLOOKUP(A20,'Sets data'!$A$1:$K$60,7,FALSE)</f>
        <v>-1</v>
      </c>
      <c r="H20">
        <f>VLOOKUP(A20,'Sets data'!$A$1:$K$60,8,FALSE)</f>
        <v>-1</v>
      </c>
      <c r="I20">
        <f>VLOOKUP(A20,'Sets data'!$A$1:$K$60,9,FALSE)</f>
        <v>-1</v>
      </c>
      <c r="J20">
        <f>VLOOKUP(A20,'Sets data'!$A$1:$K$60,10,FALSE)</f>
        <v>8</v>
      </c>
      <c r="K20">
        <f>VLOOKUP(A20,'Sets data'!$A$1:$K$60,11,FALSE)</f>
        <v>0</v>
      </c>
      <c r="L20" s="13" t="str">
        <f t="shared" si="0"/>
        <v xml:space="preserve">[87] = true,        --Kagrenacs Hoffnung  / Augen von Mara </v>
      </c>
    </row>
    <row r="21" spans="1:12" x14ac:dyDescent="0.25">
      <c r="A21" s="12">
        <v>92</v>
      </c>
      <c r="B21" t="str">
        <f>VLOOKUP(A21,'Sets data'!$A$2:$F1018,2,FALSE)</f>
        <v xml:space="preserve">Kagrenacs Hoffnung </v>
      </c>
      <c r="C21" t="str">
        <f>VLOOKUP(A21,'Sets data'!$A$2:$F1018,3,FALSE)</f>
        <v xml:space="preserve"> Kagrenac's Hope</v>
      </c>
      <c r="D21">
        <f>VLOOKUP(A21,'Sets data'!$A$2:$F1018,4,FALSE)</f>
        <v>0</v>
      </c>
      <c r="E21">
        <f>VLOOKUP(A21,'Sets data'!$A$2:$F1018,5,FALSE)</f>
        <v>0</v>
      </c>
      <c r="F21">
        <f>VLOOKUP(A21,'Sets data'!$A$2:$F1018,6,FALSE)</f>
        <v>0</v>
      </c>
      <c r="G21">
        <f>VLOOKUP(A21,'Sets data'!$A$1:$K$60,7,FALSE)</f>
        <v>-2</v>
      </c>
      <c r="H21">
        <f>VLOOKUP(A21,'Sets data'!$A$1:$K$60,8,FALSE)</f>
        <v>-2</v>
      </c>
      <c r="I21">
        <f>VLOOKUP(A21,'Sets data'!$A$1:$K$60,9,FALSE)</f>
        <v>-2</v>
      </c>
      <c r="J21">
        <f>VLOOKUP(A21,'Sets data'!$A$1:$K$60,10,FALSE)</f>
        <v>8</v>
      </c>
      <c r="K21">
        <f>VLOOKUP(A21,'Sets data'!$A$1:$K$60,11,FALSE)</f>
        <v>0</v>
      </c>
      <c r="L21" s="13" t="str">
        <f t="shared" si="0"/>
        <v xml:space="preserve">[92] = true,        --Shalidors Fluch  / Kagrenacs Hoffnung </v>
      </c>
    </row>
    <row r="22" spans="1:12" x14ac:dyDescent="0.25">
      <c r="A22" s="12">
        <v>95</v>
      </c>
      <c r="B22" t="str">
        <f>VLOOKUP(A22,'Sets data'!$A$2:$F1019,2,FALSE)</f>
        <v xml:space="preserve">Shalidors Fluch </v>
      </c>
      <c r="C22" t="str">
        <f>VLOOKUP(A22,'Sets data'!$A$2:$F1019,3,FALSE)</f>
        <v xml:space="preserve"> Shalidor's Curse</v>
      </c>
      <c r="D22">
        <f>VLOOKUP(A22,'Sets data'!$A$2:$F1019,4,FALSE)</f>
        <v>0</v>
      </c>
      <c r="E22">
        <f>VLOOKUP(A22,'Sets data'!$A$2:$F1019,5,FALSE)</f>
        <v>0</v>
      </c>
      <c r="F22">
        <f>VLOOKUP(A22,'Sets data'!$A$2:$F1019,6,FALSE)</f>
        <v>0</v>
      </c>
      <c r="G22">
        <f>VLOOKUP(A22,'Sets data'!$A$1:$K$60,7,FALSE)</f>
        <v>-1</v>
      </c>
      <c r="H22">
        <f>VLOOKUP(A22,'Sets data'!$A$1:$K$60,8,FALSE)</f>
        <v>-1</v>
      </c>
      <c r="I22">
        <f>VLOOKUP(A22,'Sets data'!$A$1:$K$60,9,FALSE)</f>
        <v>-1</v>
      </c>
      <c r="J22">
        <f>VLOOKUP(A22,'Sets data'!$A$1:$K$60,10,FALSE)</f>
        <v>8</v>
      </c>
      <c r="K22">
        <f>VLOOKUP(A22,'Sets data'!$A$1:$K$60,11,FALSE)</f>
        <v>0</v>
      </c>
      <c r="L22" s="13" t="str">
        <f t="shared" si="0"/>
        <v xml:space="preserve">[95] = true,        --Weg der Arnea  / Shalidors Fluch </v>
      </c>
    </row>
    <row r="23" spans="1:12" x14ac:dyDescent="0.25">
      <c r="A23" s="12">
        <v>148</v>
      </c>
      <c r="B23" t="str">
        <f>VLOOKUP(A23,'Sets data'!$A$2:$F1020,2,FALSE)</f>
        <v xml:space="preserve">Weg der Arnea </v>
      </c>
      <c r="C23" t="str">
        <f>VLOOKUP(A23,'Sets data'!$A$2:$F1020,3,FALSE)</f>
        <v xml:space="preserve"> Way of the Arena</v>
      </c>
      <c r="D23">
        <f>VLOOKUP(A23,'Sets data'!$A$2:$F1020,4,FALSE)</f>
        <v>0</v>
      </c>
      <c r="E23">
        <f>VLOOKUP(A23,'Sets data'!$A$2:$F1020,5,FALSE)</f>
        <v>0</v>
      </c>
      <c r="F23">
        <f>VLOOKUP(A23,'Sets data'!$A$2:$F1020,6,FALSE)</f>
        <v>0</v>
      </c>
      <c r="G23">
        <f>VLOOKUP(A23,'Sets data'!$A$1:$K$60,7,FALSE)</f>
        <v>217</v>
      </c>
      <c r="H23">
        <f>VLOOKUP(A23,'Sets data'!$A$1:$K$60,8,FALSE)</f>
        <v>217</v>
      </c>
      <c r="I23">
        <f>VLOOKUP(A23,'Sets data'!$A$1:$K$60,9,FALSE)</f>
        <v>217</v>
      </c>
      <c r="J23">
        <f>VLOOKUP(A23,'Sets data'!$A$1:$K$60,10,FALSE)</f>
        <v>8</v>
      </c>
      <c r="K23">
        <f>VLOOKUP(A23,'Sets data'!$A$1:$K$60,11,FALSE)</f>
        <v>0</v>
      </c>
      <c r="L23" s="13" t="str">
        <f t="shared" si="0"/>
        <v xml:space="preserve">[148] = true,        --Doppelstern  / Weg der Arnea </v>
      </c>
    </row>
    <row r="24" spans="1:12" x14ac:dyDescent="0.25">
      <c r="A24" s="12">
        <v>161</v>
      </c>
      <c r="B24" t="str">
        <f>VLOOKUP(A24,'Sets data'!$A$2:$F1021,2,FALSE)</f>
        <v xml:space="preserve">Doppelstern </v>
      </c>
      <c r="C24" t="str">
        <f>VLOOKUP(A24,'Sets data'!$A$2:$F1021,3,FALSE)</f>
        <v xml:space="preserve"> Twice Born Star</v>
      </c>
      <c r="D24">
        <f>VLOOKUP(A24,'Sets data'!$A$2:$F1021,4,FALSE)</f>
        <v>0</v>
      </c>
      <c r="E24">
        <f>VLOOKUP(A24,'Sets data'!$A$2:$F1021,5,FALSE)</f>
        <v>0</v>
      </c>
      <c r="F24">
        <f>VLOOKUP(A24,'Sets data'!$A$2:$F1021,6,FALSE)</f>
        <v>0</v>
      </c>
      <c r="G24">
        <f>VLOOKUP(A24,'Sets data'!$A$1:$K$60,7,FALSE)</f>
        <v>234</v>
      </c>
      <c r="H24">
        <f>VLOOKUP(A24,'Sets data'!$A$1:$K$60,8,FALSE)</f>
        <v>234</v>
      </c>
      <c r="I24">
        <f>VLOOKUP(A24,'Sets data'!$A$1:$K$60,9,FALSE)</f>
        <v>234</v>
      </c>
      <c r="J24">
        <f>VLOOKUP(A24,'Sets data'!$A$1:$K$60,10,FALSE)</f>
        <v>9</v>
      </c>
      <c r="K24">
        <f>VLOOKUP(A24,'Sets data'!$A$1:$K$60,11,FALSE)</f>
        <v>0</v>
      </c>
      <c r="L24" s="13" t="str">
        <f t="shared" si="0"/>
        <v xml:space="preserve">[161] = true,        --Adelssieg  / Doppelstern </v>
      </c>
    </row>
    <row r="25" spans="1:12" x14ac:dyDescent="0.25">
      <c r="A25" s="12">
        <v>176</v>
      </c>
      <c r="B25" t="str">
        <f>VLOOKUP(A25,'Sets data'!$A$2:$F1022,2,FALSE)</f>
        <v xml:space="preserve">Adelssieg </v>
      </c>
      <c r="C25" t="str">
        <f>VLOOKUP(A25,'Sets data'!$A$2:$F1022,3,FALSE)</f>
        <v xml:space="preserve"> Noble's Conquest</v>
      </c>
      <c r="D25">
        <f>VLOOKUP(A25,'Sets data'!$A$2:$F1022,4,FALSE)</f>
        <v>0</v>
      </c>
      <c r="E25">
        <f>VLOOKUP(A25,'Sets data'!$A$2:$F1022,5,FALSE)</f>
        <v>0</v>
      </c>
      <c r="F25">
        <f>VLOOKUP(A25,'Sets data'!$A$2:$F1022,6,FALSE)</f>
        <v>0</v>
      </c>
      <c r="G25">
        <f>VLOOKUP(A25,'Sets data'!$A$1:$K$60,7,FALSE)</f>
        <v>199</v>
      </c>
      <c r="H25">
        <f>VLOOKUP(A25,'Sets data'!$A$1:$K$60,8,FALSE)</f>
        <v>201</v>
      </c>
      <c r="I25">
        <f>VLOOKUP(A25,'Sets data'!$A$1:$K$60,9,FALSE)</f>
        <v>203</v>
      </c>
      <c r="J25">
        <f>VLOOKUP(A25,'Sets data'!$A$1:$K$60,10,FALSE)</f>
        <v>7</v>
      </c>
      <c r="K25">
        <f>VLOOKUP(A25,'Sets data'!$A$1:$K$60,11,FALSE)</f>
        <v>0</v>
      </c>
      <c r="L25" s="13" t="str">
        <f t="shared" si="0"/>
        <v xml:space="preserve">[176] = true,        --Umverteilung  / Adelssieg </v>
      </c>
    </row>
    <row r="26" spans="1:12" x14ac:dyDescent="0.25">
      <c r="A26" s="12">
        <v>177</v>
      </c>
      <c r="B26" t="str">
        <f>VLOOKUP(A26,'Sets data'!$A$2:$F1023,2,FALSE)</f>
        <v xml:space="preserve">Umverteilung </v>
      </c>
      <c r="C26" t="str">
        <f>VLOOKUP(A26,'Sets data'!$A$2:$F1023,3,FALSE)</f>
        <v xml:space="preserve"> Redistributor</v>
      </c>
      <c r="D26">
        <f>VLOOKUP(A26,'Sets data'!$A$2:$F1023,4,FALSE)</f>
        <v>0</v>
      </c>
      <c r="E26">
        <f>VLOOKUP(A26,'Sets data'!$A$2:$F1023,5,FALSE)</f>
        <v>0</v>
      </c>
      <c r="F26">
        <f>VLOOKUP(A26,'Sets data'!$A$2:$F1023,6,FALSE)</f>
        <v>0</v>
      </c>
      <c r="G26">
        <f>VLOOKUP(A26,'Sets data'!$A$1:$K$60,7,FALSE)</f>
        <v>199</v>
      </c>
      <c r="H26">
        <f>VLOOKUP(A26,'Sets data'!$A$1:$K$60,8,FALSE)</f>
        <v>201</v>
      </c>
      <c r="I26">
        <f>VLOOKUP(A26,'Sets data'!$A$1:$K$60,9,FALSE)</f>
        <v>203</v>
      </c>
      <c r="J26">
        <f>VLOOKUP(A26,'Sets data'!$A$1:$K$60,10,FALSE)</f>
        <v>5</v>
      </c>
      <c r="K26">
        <f>VLOOKUP(A26,'Sets data'!$A$1:$K$60,11,FALSE)</f>
        <v>0</v>
      </c>
      <c r="L26" s="13" t="str">
        <f t="shared" si="0"/>
        <v xml:space="preserve">[177] = true,        --Rüstungsmeister  / Umverteilung </v>
      </c>
    </row>
    <row r="27" spans="1:12" x14ac:dyDescent="0.25">
      <c r="A27" s="12">
        <v>178</v>
      </c>
      <c r="B27" t="str">
        <f>VLOOKUP(A27,'Sets data'!$A$2:$F1024,2,FALSE)</f>
        <v xml:space="preserve">Rüstungsmeister </v>
      </c>
      <c r="C27" t="str">
        <f>VLOOKUP(A27,'Sets data'!$A$2:$F1024,3,FALSE)</f>
        <v xml:space="preserve"> Armor Master</v>
      </c>
      <c r="D27">
        <f>VLOOKUP(A27,'Sets data'!$A$2:$F1024,4,FALSE)</f>
        <v>0</v>
      </c>
      <c r="E27">
        <f>VLOOKUP(A27,'Sets data'!$A$2:$F1024,5,FALSE)</f>
        <v>0</v>
      </c>
      <c r="F27">
        <f>VLOOKUP(A27,'Sets data'!$A$2:$F1024,6,FALSE)</f>
        <v>0</v>
      </c>
      <c r="G27">
        <f>VLOOKUP(A27,'Sets data'!$A$1:$K$60,7,FALSE)</f>
        <v>199</v>
      </c>
      <c r="H27">
        <f>VLOOKUP(A27,'Sets data'!$A$1:$K$60,8,FALSE)</f>
        <v>201</v>
      </c>
      <c r="I27">
        <f>VLOOKUP(A27,'Sets data'!$A$1:$K$60,9,FALSE)</f>
        <v>203</v>
      </c>
      <c r="J27">
        <f>VLOOKUP(A27,'Sets data'!$A$1:$K$60,10,FALSE)</f>
        <v>9</v>
      </c>
      <c r="K27">
        <f>VLOOKUP(A27,'Sets data'!$A$1:$K$60,11,FALSE)</f>
        <v>0</v>
      </c>
      <c r="L27" s="13" t="str">
        <f t="shared" si="0"/>
        <v xml:space="preserve">[178] = true,        --Gesetz von Julianos  / Rüstungsmeister </v>
      </c>
    </row>
    <row r="28" spans="1:12" x14ac:dyDescent="0.25">
      <c r="A28" s="12">
        <v>207</v>
      </c>
      <c r="B28" t="str">
        <f>VLOOKUP(A28,'Sets data'!$A$2:$F1025,2,FALSE)</f>
        <v xml:space="preserve">Gesetz von Julianos </v>
      </c>
      <c r="C28" t="str">
        <f>VLOOKUP(A28,'Sets data'!$A$2:$F1025,3,FALSE)</f>
        <v xml:space="preserve"> LAw of Julianos</v>
      </c>
      <c r="D28">
        <f>VLOOKUP(A28,'Sets data'!$A$2:$F1025,4,FALSE)</f>
        <v>0</v>
      </c>
      <c r="E28">
        <f>VLOOKUP(A28,'Sets data'!$A$2:$F1025,5,FALSE)</f>
        <v>0</v>
      </c>
      <c r="F28">
        <f>VLOOKUP(A28,'Sets data'!$A$2:$F1025,6,FALSE)</f>
        <v>0</v>
      </c>
      <c r="G28">
        <f>VLOOKUP(A28,'Sets data'!$A$1:$K$60,7,FALSE)</f>
        <v>241</v>
      </c>
      <c r="H28">
        <f>VLOOKUP(A28,'Sets data'!$A$1:$K$60,8,FALSE)</f>
        <v>241</v>
      </c>
      <c r="I28">
        <f>VLOOKUP(A28,'Sets data'!$A$1:$K$60,9,FALSE)</f>
        <v>241</v>
      </c>
      <c r="J28">
        <f>VLOOKUP(A28,'Sets data'!$A$1:$K$60,10,FALSE)</f>
        <v>6</v>
      </c>
      <c r="K28">
        <f>VLOOKUP(A28,'Sets data'!$A$1:$K$60,11,FALSE)</f>
        <v>0</v>
      </c>
      <c r="L28" s="13" t="str">
        <f t="shared" si="0"/>
        <v xml:space="preserve">[207] = true,        --Feuertaufe  / Gesetz von Julianos </v>
      </c>
    </row>
    <row r="29" spans="1:12" x14ac:dyDescent="0.25">
      <c r="A29" s="12">
        <v>208</v>
      </c>
      <c r="B29" t="str">
        <f>VLOOKUP(A29,'Sets data'!$A$2:$F1026,2,FALSE)</f>
        <v xml:space="preserve">Feuertaufe </v>
      </c>
      <c r="C29" t="str">
        <f>VLOOKUP(A29,'Sets data'!$A$2:$F1026,3,FALSE)</f>
        <v xml:space="preserve"> Trial by Fire</v>
      </c>
      <c r="D29">
        <f>VLOOKUP(A29,'Sets data'!$A$2:$F1026,4,FALSE)</f>
        <v>0</v>
      </c>
      <c r="E29">
        <f>VLOOKUP(A29,'Sets data'!$A$2:$F1026,5,FALSE)</f>
        <v>0</v>
      </c>
      <c r="F29">
        <f>VLOOKUP(A29,'Sets data'!$A$2:$F1026,6,FALSE)</f>
        <v>0</v>
      </c>
      <c r="G29">
        <f>VLOOKUP(A29,'Sets data'!$A$1:$K$60,7,FALSE)</f>
        <v>237</v>
      </c>
      <c r="H29">
        <f>VLOOKUP(A29,'Sets data'!$A$1:$K$60,8,FALSE)</f>
        <v>237</v>
      </c>
      <c r="I29">
        <f>VLOOKUP(A29,'Sets data'!$A$1:$K$60,9,FALSE)</f>
        <v>237</v>
      </c>
      <c r="J29">
        <f>VLOOKUP(A29,'Sets data'!$A$1:$K$60,10,FALSE)</f>
        <v>3</v>
      </c>
      <c r="K29">
        <f>VLOOKUP(A29,'Sets data'!$A$1:$K$60,11,FALSE)</f>
        <v>0</v>
      </c>
      <c r="L29" s="13" t="str">
        <f t="shared" si="0"/>
        <v xml:space="preserve">[208] = true,        --Morkuldin  / Feuertaufe </v>
      </c>
    </row>
    <row r="30" spans="1:12" x14ac:dyDescent="0.25">
      <c r="A30" s="12">
        <v>219</v>
      </c>
      <c r="B30" t="str">
        <f>VLOOKUP(A30,'Sets data'!$A$2:$F1027,2,FALSE)</f>
        <v xml:space="preserve">Morkuldin </v>
      </c>
      <c r="C30" t="str">
        <f>VLOOKUP(A30,'Sets data'!$A$2:$F1027,3,FALSE)</f>
        <v xml:space="preserve"> Morkuldin</v>
      </c>
      <c r="D30">
        <f>VLOOKUP(A30,'Sets data'!$A$2:$F1027,4,FALSE)</f>
        <v>0</v>
      </c>
      <c r="E30">
        <f>VLOOKUP(A30,'Sets data'!$A$2:$F1027,5,FALSE)</f>
        <v>0</v>
      </c>
      <c r="F30">
        <f>VLOOKUP(A30,'Sets data'!$A$2:$F1027,6,FALSE)</f>
        <v>0</v>
      </c>
      <c r="G30">
        <f>VLOOKUP(A30,'Sets data'!$A$1:$K$60,7,FALSE)</f>
        <v>237</v>
      </c>
      <c r="H30">
        <f>VLOOKUP(A30,'Sets data'!$A$1:$K$60,8,FALSE)</f>
        <v>237</v>
      </c>
      <c r="I30">
        <f>VLOOKUP(A30,'Sets data'!$A$1:$K$60,9,FALSE)</f>
        <v>237</v>
      </c>
      <c r="J30">
        <f>VLOOKUP(A30,'Sets data'!$A$1:$K$60,10,FALSE)</f>
        <v>9</v>
      </c>
      <c r="K30">
        <f>VLOOKUP(A30,'Sets data'!$A$1:$K$60,11,FALSE)</f>
        <v>0</v>
      </c>
      <c r="L30" s="13" t="str">
        <f t="shared" si="0"/>
        <v xml:space="preserve">[219] = true,        --Tavas Gunst  / Morkuldin </v>
      </c>
    </row>
    <row r="31" spans="1:12" x14ac:dyDescent="0.25">
      <c r="A31" s="12">
        <v>224</v>
      </c>
      <c r="B31" t="str">
        <f>VLOOKUP(A31,'Sets data'!$A$2:$F1028,2,FALSE)</f>
        <v xml:space="preserve">Tavas Gunst </v>
      </c>
      <c r="C31" t="str">
        <f>VLOOKUP(A31,'Sets data'!$A$2:$F1028,3,FALSE)</f>
        <v xml:space="preserve"> Tava's Favor</v>
      </c>
      <c r="D31">
        <f>VLOOKUP(A31,'Sets data'!$A$2:$F1028,4,FALSE)</f>
        <v>0</v>
      </c>
      <c r="E31">
        <f>VLOOKUP(A31,'Sets data'!$A$2:$F1028,5,FALSE)</f>
        <v>0</v>
      </c>
      <c r="F31">
        <f>VLOOKUP(A31,'Sets data'!$A$2:$F1028,6,FALSE)</f>
        <v>0</v>
      </c>
      <c r="G31">
        <f>VLOOKUP(A31,'Sets data'!$A$1:$K$60,7,FALSE)</f>
        <v>257</v>
      </c>
      <c r="H31">
        <f>VLOOKUP(A31,'Sets data'!$A$1:$K$60,8,FALSE)</f>
        <v>257</v>
      </c>
      <c r="I31">
        <f>VLOOKUP(A31,'Sets data'!$A$1:$K$60,9,FALSE)</f>
        <v>257</v>
      </c>
      <c r="J31">
        <f>VLOOKUP(A31,'Sets data'!$A$1:$K$60,10,FALSE)</f>
        <v>5</v>
      </c>
      <c r="K31">
        <f>VLOOKUP(A31,'Sets data'!$A$1:$K$60,11,FALSE)</f>
        <v>0</v>
      </c>
      <c r="L31" s="13" t="str">
        <f t="shared" si="0"/>
        <v xml:space="preserve">[224] = true,        --Schlauer Alchemist  / Tavas Gunst </v>
      </c>
    </row>
    <row r="32" spans="1:12" x14ac:dyDescent="0.25">
      <c r="A32" s="12">
        <v>225</v>
      </c>
      <c r="B32" t="str">
        <f>VLOOKUP(A32,'Sets data'!$A$2:$F1029,2,FALSE)</f>
        <v xml:space="preserve">Schlauer Alchemist </v>
      </c>
      <c r="C32" t="str">
        <f>VLOOKUP(A32,'Sets data'!$A$2:$F1029,3,FALSE)</f>
        <v xml:space="preserve"> Clever Alchemist</v>
      </c>
      <c r="D32">
        <f>VLOOKUP(A32,'Sets data'!$A$2:$F1029,4,FALSE)</f>
        <v>0</v>
      </c>
      <c r="E32">
        <f>VLOOKUP(A32,'Sets data'!$A$2:$F1029,5,FALSE)</f>
        <v>0</v>
      </c>
      <c r="F32">
        <f>VLOOKUP(A32,'Sets data'!$A$2:$F1029,6,FALSE)</f>
        <v>0</v>
      </c>
      <c r="G32">
        <f>VLOOKUP(A32,'Sets data'!$A$1:$K$60,7,FALSE)</f>
        <v>257</v>
      </c>
      <c r="H32">
        <f>VLOOKUP(A32,'Sets data'!$A$1:$K$60,8,FALSE)</f>
        <v>257</v>
      </c>
      <c r="I32">
        <f>VLOOKUP(A32,'Sets data'!$A$1:$K$60,9,FALSE)</f>
        <v>257</v>
      </c>
      <c r="J32">
        <f>VLOOKUP(A32,'Sets data'!$A$1:$K$60,10,FALSE)</f>
        <v>7</v>
      </c>
      <c r="K32">
        <f>VLOOKUP(A32,'Sets data'!$A$1:$K$60,11,FALSE)</f>
        <v>0</v>
      </c>
      <c r="L32" s="13" t="str">
        <f t="shared" si="0"/>
        <v xml:space="preserve">[225] = true,        --Ewige Jagd  / Schlauer Alchemist </v>
      </c>
    </row>
    <row r="33" spans="1:12" x14ac:dyDescent="0.25">
      <c r="A33" s="12">
        <v>226</v>
      </c>
      <c r="B33" t="str">
        <f>VLOOKUP(A33,'Sets data'!$A$2:$F1030,2,FALSE)</f>
        <v xml:space="preserve">Ewige Jagd </v>
      </c>
      <c r="C33" t="str">
        <f>VLOOKUP(A33,'Sets data'!$A$2:$F1030,3,FALSE)</f>
        <v xml:space="preserve"> Eternal Hunt</v>
      </c>
      <c r="D33">
        <f>VLOOKUP(A33,'Sets data'!$A$2:$F1030,4,FALSE)</f>
        <v>0</v>
      </c>
      <c r="E33">
        <f>VLOOKUP(A33,'Sets data'!$A$2:$F1030,5,FALSE)</f>
        <v>0</v>
      </c>
      <c r="F33">
        <f>VLOOKUP(A33,'Sets data'!$A$2:$F1030,6,FALSE)</f>
        <v>0</v>
      </c>
      <c r="G33">
        <f>VLOOKUP(A33,'Sets data'!$A$1:$K$60,7,FALSE)</f>
        <v>255</v>
      </c>
      <c r="H33">
        <f>VLOOKUP(A33,'Sets data'!$A$1:$K$60,8,FALSE)</f>
        <v>255</v>
      </c>
      <c r="I33">
        <f>VLOOKUP(A33,'Sets data'!$A$1:$K$60,9,FALSE)</f>
        <v>255</v>
      </c>
      <c r="J33">
        <f>VLOOKUP(A33,'Sets data'!$A$1:$K$60,10,FALSE)</f>
        <v>9</v>
      </c>
      <c r="K33">
        <f>VLOOKUP(A33,'Sets data'!$A$1:$K$60,11,FALSE)</f>
        <v>0</v>
      </c>
      <c r="L33" s="13" t="str">
        <f t="shared" si="0"/>
        <v xml:space="preserve">[226] = true,        --Gladiator von Kvatch  / Ewige Jagd </v>
      </c>
    </row>
    <row r="34" spans="1:12" x14ac:dyDescent="0.25">
      <c r="A34" s="12">
        <v>240</v>
      </c>
      <c r="B34" t="str">
        <f>VLOOKUP(A34,'Sets data'!$A$2:$F1031,2,FALSE)</f>
        <v xml:space="preserve">Gladiator von Kvatch </v>
      </c>
      <c r="C34" t="str">
        <f>VLOOKUP(A34,'Sets data'!$A$2:$F1031,3,FALSE)</f>
        <v xml:space="preserve"> Kvatch Gladiator</v>
      </c>
      <c r="D34">
        <f>VLOOKUP(A34,'Sets data'!$A$2:$F1031,4,FALSE)</f>
        <v>0</v>
      </c>
      <c r="E34">
        <f>VLOOKUP(A34,'Sets data'!$A$2:$F1031,5,FALSE)</f>
        <v>0</v>
      </c>
      <c r="F34">
        <f>VLOOKUP(A34,'Sets data'!$A$2:$F1031,6,FALSE)</f>
        <v>0</v>
      </c>
      <c r="G34">
        <f>VLOOKUP(A34,'Sets data'!$A$1:$K$60,7,FALSE)</f>
        <v>254</v>
      </c>
      <c r="H34">
        <f>VLOOKUP(A34,'Sets data'!$A$1:$K$60,8,FALSE)</f>
        <v>254</v>
      </c>
      <c r="I34">
        <f>VLOOKUP(A34,'Sets data'!$A$1:$K$60,9,FALSE)</f>
        <v>254</v>
      </c>
      <c r="J34">
        <f>VLOOKUP(A34,'Sets data'!$A$1:$K$60,10,FALSE)</f>
        <v>5</v>
      </c>
      <c r="K34">
        <f>VLOOKUP(A34,'Sets data'!$A$1:$K$60,11,FALSE)</f>
        <v>0</v>
      </c>
      <c r="L34" s="13" t="str">
        <f t="shared" si="0"/>
        <v xml:space="preserve">[240] = true,        --Varens Erbe  / Gladiator von Kvatch </v>
      </c>
    </row>
    <row r="35" spans="1:12" x14ac:dyDescent="0.25">
      <c r="A35" s="12">
        <v>241</v>
      </c>
      <c r="B35" t="str">
        <f>VLOOKUP(A35,'Sets data'!$A$2:$F1032,2,FALSE)</f>
        <v xml:space="preserve">Varens Erbe </v>
      </c>
      <c r="C35" t="str">
        <f>VLOOKUP(A35,'Sets data'!$A$2:$F1032,3,FALSE)</f>
        <v xml:space="preserve"> Varen's Legacy</v>
      </c>
      <c r="D35">
        <f>VLOOKUP(A35,'Sets data'!$A$2:$F1032,4,FALSE)</f>
        <v>0</v>
      </c>
      <c r="E35">
        <f>VLOOKUP(A35,'Sets data'!$A$2:$F1032,5,FALSE)</f>
        <v>0</v>
      </c>
      <c r="F35">
        <f>VLOOKUP(A35,'Sets data'!$A$2:$F1032,6,FALSE)</f>
        <v>0</v>
      </c>
      <c r="G35">
        <f>VLOOKUP(A35,'Sets data'!$A$1:$K$60,7,FALSE)</f>
        <v>251</v>
      </c>
      <c r="H35">
        <f>VLOOKUP(A35,'Sets data'!$A$1:$K$60,8,FALSE)</f>
        <v>251</v>
      </c>
      <c r="I35">
        <f>VLOOKUP(A35,'Sets data'!$A$1:$K$60,9,FALSE)</f>
        <v>251</v>
      </c>
      <c r="J35">
        <f>VLOOKUP(A35,'Sets data'!$A$1:$K$60,10,FALSE)</f>
        <v>7</v>
      </c>
      <c r="K35">
        <f>VLOOKUP(A35,'Sets data'!$A$1:$K$60,11,FALSE)</f>
        <v>0</v>
      </c>
      <c r="L35" s="13" t="str">
        <f t="shared" si="0"/>
        <v xml:space="preserve">[241] = true,        --Pelinals Talent  / Varens Erbe </v>
      </c>
    </row>
    <row r="36" spans="1:12" x14ac:dyDescent="0.25">
      <c r="A36" s="12">
        <v>242</v>
      </c>
      <c r="B36" t="str">
        <f>VLOOKUP(A36,'Sets data'!$A$2:$F1033,2,FALSE)</f>
        <v xml:space="preserve">Pelinals Talent </v>
      </c>
      <c r="C36" t="str">
        <f>VLOOKUP(A36,'Sets data'!$A$2:$F1033,3,FALSE)</f>
        <v xml:space="preserve"> Pelinal's Aptitude</v>
      </c>
      <c r="D36">
        <f>VLOOKUP(A36,'Sets data'!$A$2:$F1033,4,FALSE)</f>
        <v>0</v>
      </c>
      <c r="E36">
        <f>VLOOKUP(A36,'Sets data'!$A$2:$F1033,5,FALSE)</f>
        <v>0</v>
      </c>
      <c r="F36">
        <f>VLOOKUP(A36,'Sets data'!$A$2:$F1033,6,FALSE)</f>
        <v>0</v>
      </c>
      <c r="G36">
        <f>VLOOKUP(A36,'Sets data'!$A$1:$K$60,7,FALSE)</f>
        <v>254</v>
      </c>
      <c r="H36">
        <f>VLOOKUP(A36,'Sets data'!$A$1:$K$60,8,FALSE)</f>
        <v>254</v>
      </c>
      <c r="I36">
        <f>VLOOKUP(A36,'Sets data'!$A$1:$K$60,9,FALSE)</f>
        <v>254</v>
      </c>
      <c r="J36">
        <f>VLOOKUP(A36,'Sets data'!$A$1:$K$60,10,FALSE)</f>
        <v>9</v>
      </c>
      <c r="K36">
        <f>VLOOKUP(A36,'Sets data'!$A$1:$K$60,11,FALSE)</f>
        <v>0</v>
      </c>
      <c r="L36" s="13" t="str">
        <f t="shared" si="0"/>
        <v xml:space="preserve">[242] = true,        --Assassinenlist  / Pelinals Talent </v>
      </c>
    </row>
    <row r="37" spans="1:12" x14ac:dyDescent="0.25">
      <c r="A37" s="12">
        <v>323</v>
      </c>
      <c r="B37" t="str">
        <f>VLOOKUP(A37,'Sets data'!$A$2:$F1034,2,FALSE)</f>
        <v xml:space="preserve">Assassinenlist </v>
      </c>
      <c r="C37" t="str">
        <f>VLOOKUP(A37,'Sets data'!$A$2:$F1034,3,FALSE)</f>
        <v xml:space="preserve"> Assassin's Guile</v>
      </c>
      <c r="D37">
        <f>VLOOKUP(A37,'Sets data'!$A$2:$F1034,4,FALSE)</f>
        <v>0</v>
      </c>
      <c r="E37">
        <f>VLOOKUP(A37,'Sets data'!$A$2:$F1034,5,FALSE)</f>
        <v>0</v>
      </c>
      <c r="F37">
        <f>VLOOKUP(A37,'Sets data'!$A$2:$F1034,6,FALSE)</f>
        <v>0</v>
      </c>
      <c r="G37">
        <f>VLOOKUP(A37,'Sets data'!$A$1:$K$60,7,FALSE)</f>
        <v>276</v>
      </c>
      <c r="H37">
        <f>VLOOKUP(A37,'Sets data'!$A$1:$K$60,8,FALSE)</f>
        <v>276</v>
      </c>
      <c r="I37">
        <f>VLOOKUP(A37,'Sets data'!$A$1:$K$60,9,FALSE)</f>
        <v>276</v>
      </c>
      <c r="J37">
        <f>VLOOKUP(A37,'Sets data'!$A$1:$K$60,10,FALSE)</f>
        <v>3</v>
      </c>
      <c r="K37">
        <f>VLOOKUP(A37,'Sets data'!$A$1:$K$60,11,FALSE)</f>
        <v>0</v>
      </c>
      <c r="L37" s="13" t="str">
        <f t="shared" si="0"/>
        <v xml:space="preserve">[323] = true,        --Daedrische Gaunerei  / Assassinenlist </v>
      </c>
    </row>
    <row r="38" spans="1:12" x14ac:dyDescent="0.25">
      <c r="A38" s="12">
        <v>324</v>
      </c>
      <c r="B38" t="str">
        <f>VLOOKUP(A38,'Sets data'!$A$2:$F1035,2,FALSE)</f>
        <v xml:space="preserve">Daedrische Gaunerei </v>
      </c>
      <c r="C38" t="str">
        <f>VLOOKUP(A38,'Sets data'!$A$2:$F1035,3,FALSE)</f>
        <v xml:space="preserve"> Daedric Trickery</v>
      </c>
      <c r="D38">
        <f>VLOOKUP(A38,'Sets data'!$A$2:$F1035,4,FALSE)</f>
        <v>0</v>
      </c>
      <c r="E38">
        <f>VLOOKUP(A38,'Sets data'!$A$2:$F1035,5,FALSE)</f>
        <v>0</v>
      </c>
      <c r="F38">
        <f>VLOOKUP(A38,'Sets data'!$A$2:$F1035,6,FALSE)</f>
        <v>0</v>
      </c>
      <c r="G38">
        <f>VLOOKUP(A38,'Sets data'!$A$1:$K$60,7,FALSE)</f>
        <v>329</v>
      </c>
      <c r="H38">
        <f>VLOOKUP(A38,'Sets data'!$A$1:$K$60,8,FALSE)</f>
        <v>329</v>
      </c>
      <c r="I38">
        <f>VLOOKUP(A38,'Sets data'!$A$1:$K$60,9,FALSE)</f>
        <v>329</v>
      </c>
      <c r="J38">
        <f>VLOOKUP(A38,'Sets data'!$A$1:$K$60,10,FALSE)</f>
        <v>8</v>
      </c>
      <c r="K38">
        <f>VLOOKUP(A38,'Sets data'!$A$1:$K$60,11,FALSE)</f>
        <v>0</v>
      </c>
      <c r="L38" s="13" t="str">
        <f t="shared" si="0"/>
        <v xml:space="preserve">[324] = true,        --Kettensprenger  / Daedrische Gaunerei </v>
      </c>
    </row>
    <row r="39" spans="1:12" x14ac:dyDescent="0.25">
      <c r="A39" s="12">
        <v>325</v>
      </c>
      <c r="B39" t="str">
        <f>VLOOKUP(A39,'Sets data'!$A$2:$F1036,2,FALSE)</f>
        <v xml:space="preserve">Kettensprenger </v>
      </c>
      <c r="C39" t="str">
        <f>VLOOKUP(A39,'Sets data'!$A$2:$F1036,3,FALSE)</f>
        <v xml:space="preserve"> Shacklebreaker</v>
      </c>
      <c r="D39">
        <f>VLOOKUP(A39,'Sets data'!$A$2:$F1036,4,FALSE)</f>
        <v>0</v>
      </c>
      <c r="E39">
        <f>VLOOKUP(A39,'Sets data'!$A$2:$F1036,5,FALSE)</f>
        <v>0</v>
      </c>
      <c r="F39">
        <f>VLOOKUP(A39,'Sets data'!$A$2:$F1036,6,FALSE)</f>
        <v>0</v>
      </c>
      <c r="G39">
        <f>VLOOKUP(A39,'Sets data'!$A$1:$K$60,7,FALSE)</f>
        <v>282</v>
      </c>
      <c r="H39">
        <f>VLOOKUP(A39,'Sets data'!$A$1:$K$60,8,FALSE)</f>
        <v>282</v>
      </c>
      <c r="I39">
        <f>VLOOKUP(A39,'Sets data'!$A$1:$K$60,9,FALSE)</f>
        <v>282</v>
      </c>
      <c r="J39">
        <f>VLOOKUP(A39,'Sets data'!$A$1:$K$60,10,FALSE)</f>
        <v>6</v>
      </c>
      <c r="K39">
        <f>VLOOKUP(A39,'Sets data'!$A$1:$K$60,11,FALSE)</f>
        <v>0</v>
      </c>
      <c r="L39" s="13" t="str">
        <f t="shared" si="0"/>
        <v xml:space="preserve">[325] = true,        --Kernaxiom  / Kettensprenger </v>
      </c>
    </row>
    <row r="40" spans="1:12" x14ac:dyDescent="0.25">
      <c r="A40" s="12">
        <v>351</v>
      </c>
      <c r="B40" t="str">
        <f>VLOOKUP(A40,'Sets data'!$A$2:$F1037,2,FALSE)</f>
        <v xml:space="preserve">Kernaxiom </v>
      </c>
      <c r="C40" t="str">
        <f>VLOOKUP(A40,'Sets data'!$A$2:$F1037,3,FALSE)</f>
        <v xml:space="preserve"> Innate Axiom</v>
      </c>
      <c r="D40">
        <f>VLOOKUP(A40,'Sets data'!$A$2:$F1037,4,FALSE)</f>
        <v>0</v>
      </c>
      <c r="E40">
        <f>VLOOKUP(A40,'Sets data'!$A$2:$F1037,5,FALSE)</f>
        <v>0</v>
      </c>
      <c r="F40">
        <f>VLOOKUP(A40,'Sets data'!$A$2:$F1037,6,FALSE)</f>
        <v>0</v>
      </c>
      <c r="G40">
        <f>VLOOKUP(A40,'Sets data'!$A$1:$K$60,7,FALSE)</f>
        <v>339</v>
      </c>
      <c r="H40">
        <f>VLOOKUP(A40,'Sets data'!$A$1:$K$60,8,FALSE)</f>
        <v>339</v>
      </c>
      <c r="I40">
        <f>VLOOKUP(A40,'Sets data'!$A$1:$K$60,9,FALSE)</f>
        <v>339</v>
      </c>
      <c r="J40">
        <f>VLOOKUP(A40,'Sets data'!$A$1:$K$60,10,FALSE)</f>
        <v>6</v>
      </c>
      <c r="K40">
        <f>VLOOKUP(A40,'Sets data'!$A$1:$K$60,11,FALSE)</f>
        <v>0</v>
      </c>
      <c r="L40" s="13" t="str">
        <f t="shared" si="0"/>
        <v xml:space="preserve">[351] = true,        --Messingpanzer  / Kernaxiom </v>
      </c>
    </row>
    <row r="41" spans="1:12" x14ac:dyDescent="0.25">
      <c r="A41" s="12">
        <v>352</v>
      </c>
      <c r="B41" t="str">
        <f>VLOOKUP(A41,'Sets data'!$A$2:$F1038,2,FALSE)</f>
        <v xml:space="preserve">Messingpanzer </v>
      </c>
      <c r="C41" t="str">
        <f>VLOOKUP(A41,'Sets data'!$A$2:$F1038,3,FALSE)</f>
        <v xml:space="preserve"> Fortified Brass</v>
      </c>
      <c r="D41">
        <f>VLOOKUP(A41,'Sets data'!$A$2:$F1038,4,FALSE)</f>
        <v>0</v>
      </c>
      <c r="E41">
        <f>VLOOKUP(A41,'Sets data'!$A$2:$F1038,5,FALSE)</f>
        <v>0</v>
      </c>
      <c r="F41">
        <f>VLOOKUP(A41,'Sets data'!$A$2:$F1038,6,FALSE)</f>
        <v>0</v>
      </c>
      <c r="G41">
        <f>VLOOKUP(A41,'Sets data'!$A$1:$K$60,7,FALSE)</f>
        <v>337</v>
      </c>
      <c r="H41">
        <f>VLOOKUP(A41,'Sets data'!$A$1:$K$60,8,FALSE)</f>
        <v>337</v>
      </c>
      <c r="I41">
        <f>VLOOKUP(A41,'Sets data'!$A$1:$K$60,9,FALSE)</f>
        <v>337</v>
      </c>
      <c r="J41">
        <f>VLOOKUP(A41,'Sets data'!$A$1:$K$60,10,FALSE)</f>
        <v>2</v>
      </c>
      <c r="K41">
        <f>VLOOKUP(A41,'Sets data'!$A$1:$K$60,11,FALSE)</f>
        <v>0</v>
      </c>
      <c r="L41" s="13" t="str">
        <f t="shared" si="0"/>
        <v xml:space="preserve">[352] = true,        --Mechanikblick  / Messingpanzer </v>
      </c>
    </row>
    <row r="42" spans="1:12" x14ac:dyDescent="0.25">
      <c r="A42" s="12">
        <v>353</v>
      </c>
      <c r="B42" t="str">
        <f>VLOOKUP(A42,'Sets data'!$A$2:$F1039,2,FALSE)</f>
        <v xml:space="preserve">Mechanikblick </v>
      </c>
      <c r="C42" t="str">
        <f>VLOOKUP(A42,'Sets data'!$A$2:$F1039,3,FALSE)</f>
        <v xml:space="preserve"> Mechanical Acuity</v>
      </c>
      <c r="D42">
        <f>VLOOKUP(A42,'Sets data'!$A$2:$F1039,4,FALSE)</f>
        <v>0</v>
      </c>
      <c r="E42">
        <f>VLOOKUP(A42,'Sets data'!$A$2:$F1039,5,FALSE)</f>
        <v>0</v>
      </c>
      <c r="F42">
        <f>VLOOKUP(A42,'Sets data'!$A$2:$F1039,6,FALSE)</f>
        <v>0</v>
      </c>
      <c r="G42">
        <f>VLOOKUP(A42,'Sets data'!$A$1:$K$60,7,FALSE)</f>
        <v>338</v>
      </c>
      <c r="H42">
        <f>VLOOKUP(A42,'Sets data'!$A$1:$K$60,8,FALSE)</f>
        <v>338</v>
      </c>
      <c r="I42">
        <f>VLOOKUP(A42,'Sets data'!$A$1:$K$60,9,FALSE)</f>
        <v>338</v>
      </c>
      <c r="J42">
        <f>VLOOKUP(A42,'Sets data'!$A$1:$K$60,10,FALSE)</f>
        <v>4</v>
      </c>
      <c r="K42">
        <f>VLOOKUP(A42,'Sets data'!$A$1:$K$60,11,FALSE)</f>
        <v>0</v>
      </c>
      <c r="L42" s="13" t="str">
        <f t="shared" si="0"/>
        <v xml:space="preserve">[353] = true,        --Versierter Reiter  / Mechanikblick </v>
      </c>
    </row>
    <row r="43" spans="1:12" x14ac:dyDescent="0.25">
      <c r="A43" s="12">
        <v>385</v>
      </c>
      <c r="B43" t="str">
        <f>VLOOKUP(A43,'Sets data'!$A$2:$F1040,2,FALSE)</f>
        <v xml:space="preserve">Versierter Reiter </v>
      </c>
      <c r="C43" t="str">
        <f>VLOOKUP(A43,'Sets data'!$A$2:$F1040,3,FALSE)</f>
        <v xml:space="preserve"> Adept Rider</v>
      </c>
      <c r="D43">
        <f>VLOOKUP(A43,'Sets data'!$A$2:$F1040,4,FALSE)</f>
        <v>0</v>
      </c>
      <c r="E43">
        <f>VLOOKUP(A43,'Sets data'!$A$2:$F1040,5,FALSE)</f>
        <v>0</v>
      </c>
      <c r="F43">
        <f>VLOOKUP(A43,'Sets data'!$A$2:$F1040,6,FALSE)</f>
        <v>0</v>
      </c>
      <c r="G43">
        <f>VLOOKUP(A43,'Sets data'!$A$1:$K$60,7,FALSE)</f>
        <v>359</v>
      </c>
      <c r="H43">
        <f>VLOOKUP(A43,'Sets data'!$A$1:$K$60,8,FALSE)</f>
        <v>359</v>
      </c>
      <c r="I43">
        <f>VLOOKUP(A43,'Sets data'!$A$1:$K$60,9,FALSE)</f>
        <v>359</v>
      </c>
      <c r="J43">
        <f>VLOOKUP(A43,'Sets data'!$A$1:$K$60,10,FALSE)</f>
        <v>3</v>
      </c>
      <c r="K43">
        <f>VLOOKUP(A43,'Sets data'!$A$1:$K$60,11,FALSE)</f>
        <v>0</v>
      </c>
      <c r="L43" s="13" t="str">
        <f t="shared" si="0"/>
        <v xml:space="preserve">[385] = true,        --Kreckenantlitz  / Versierter Reiter </v>
      </c>
    </row>
    <row r="44" spans="1:12" x14ac:dyDescent="0.25">
      <c r="A44" s="12">
        <v>386</v>
      </c>
      <c r="B44" t="str">
        <f>VLOOKUP(A44,'Sets data'!$A$2:$F1041,2,FALSE)</f>
        <v xml:space="preserve">Kreckenantlitz </v>
      </c>
      <c r="C44" t="str">
        <f>VLOOKUP(A44,'Sets data'!$A$2:$F1041,3,FALSE)</f>
        <v xml:space="preserve"> Sload's Semblance</v>
      </c>
      <c r="D44">
        <f>VLOOKUP(A44,'Sets data'!$A$2:$F1041,4,FALSE)</f>
        <v>0</v>
      </c>
      <c r="E44">
        <f>VLOOKUP(A44,'Sets data'!$A$2:$F1041,5,FALSE)</f>
        <v>0</v>
      </c>
      <c r="F44">
        <f>VLOOKUP(A44,'Sets data'!$A$2:$F1041,6,FALSE)</f>
        <v>0</v>
      </c>
      <c r="G44">
        <f>VLOOKUP(A44,'Sets data'!$A$1:$K$60,7,FALSE)</f>
        <v>360</v>
      </c>
      <c r="H44">
        <f>VLOOKUP(A44,'Sets data'!$A$1:$K$60,8,FALSE)</f>
        <v>360</v>
      </c>
      <c r="I44">
        <f>VLOOKUP(A44,'Sets data'!$A$1:$K$60,9,FALSE)</f>
        <v>360</v>
      </c>
      <c r="J44">
        <f>VLOOKUP(A44,'Sets data'!$A$1:$K$60,10,FALSE)</f>
        <v>6</v>
      </c>
      <c r="K44">
        <f>VLOOKUP(A44,'Sets data'!$A$1:$K$60,11,FALSE)</f>
        <v>0</v>
      </c>
      <c r="L44" s="13" t="str">
        <f t="shared" si="0"/>
        <v xml:space="preserve">[386] = true,        --Nocturnals Gunst  / Kreckenantlitz </v>
      </c>
    </row>
    <row r="45" spans="1:12" x14ac:dyDescent="0.25">
      <c r="A45" s="12">
        <v>387</v>
      </c>
      <c r="B45" t="str">
        <f>VLOOKUP(A45,'Sets data'!$A$2:$F1042,2,FALSE)</f>
        <v xml:space="preserve">Nocturnals Gunst </v>
      </c>
      <c r="C45" t="str">
        <f>VLOOKUP(A45,'Sets data'!$A$2:$F1042,3,FALSE)</f>
        <v xml:space="preserve"> Nocturnal's Favor</v>
      </c>
      <c r="D45">
        <f>VLOOKUP(A45,'Sets data'!$A$2:$F1042,4,FALSE)</f>
        <v>0</v>
      </c>
      <c r="E45">
        <f>VLOOKUP(A45,'Sets data'!$A$2:$F1042,5,FALSE)</f>
        <v>0</v>
      </c>
      <c r="F45">
        <f>VLOOKUP(A45,'Sets data'!$A$2:$F1042,6,FALSE)</f>
        <v>0</v>
      </c>
      <c r="G45">
        <f>VLOOKUP(A45,'Sets data'!$A$1:$K$60,7,FALSE)</f>
        <v>354</v>
      </c>
      <c r="H45">
        <f>VLOOKUP(A45,'Sets data'!$A$1:$K$60,8,FALSE)</f>
        <v>354</v>
      </c>
      <c r="I45">
        <f>VLOOKUP(A45,'Sets data'!$A$1:$K$60,9,FALSE)</f>
        <v>354</v>
      </c>
      <c r="J45">
        <f>VLOOKUP(A45,'Sets data'!$A$1:$K$60,10,FALSE)</f>
        <v>9</v>
      </c>
      <c r="K45">
        <f>VLOOKUP(A45,'Sets data'!$A$1:$K$60,11,FALSE)</f>
        <v>0</v>
      </c>
      <c r="L45" s="13" t="str">
        <f t="shared" si="0"/>
        <v xml:space="preserve">[387] = true,        --Grabpflocksammler  / Nocturnals Gunst </v>
      </c>
    </row>
    <row r="46" spans="1:12" x14ac:dyDescent="0.25">
      <c r="A46" s="12">
        <v>408</v>
      </c>
      <c r="B46" t="str">
        <f>VLOOKUP(A46,'Sets data'!$A$2:$F1043,2,FALSE)</f>
        <v xml:space="preserve">Grabpflocksammler </v>
      </c>
      <c r="C46" t="str">
        <f>VLOOKUP(A46,'Sets data'!$A$2:$F1043,3,FALSE)</f>
        <v xml:space="preserve"> Grave Stake Collector</v>
      </c>
      <c r="D46">
        <f>VLOOKUP(A46,'Sets data'!$A$2:$F1043,4,FALSE)</f>
        <v>0</v>
      </c>
      <c r="E46">
        <f>VLOOKUP(A46,'Sets data'!$A$2:$F1043,5,FALSE)</f>
        <v>0</v>
      </c>
      <c r="F46">
        <f>VLOOKUP(A46,'Sets data'!$A$2:$F1043,6,FALSE)</f>
        <v>0</v>
      </c>
      <c r="G46">
        <f>VLOOKUP(A46,'Sets data'!$A$1:$K$60,7,FALSE)</f>
        <v>375</v>
      </c>
      <c r="H46">
        <f>VLOOKUP(A46,'Sets data'!$A$1:$K$60,8,FALSE)</f>
        <v>375</v>
      </c>
      <c r="I46">
        <f>VLOOKUP(A46,'Sets data'!$A$1:$K$60,9,FALSE)</f>
        <v>375</v>
      </c>
      <c r="J46">
        <f>VLOOKUP(A46,'Sets data'!$A$1:$K$60,10,FALSE)</f>
        <v>0</v>
      </c>
      <c r="K46">
        <f>VLOOKUP(A46,'Sets data'!$A$1:$K$60,11,FALSE)</f>
        <v>0</v>
      </c>
      <c r="L46" s="13" t="str">
        <f t="shared" si="0"/>
        <v xml:space="preserve">[408] = true,        --Nagaschamane  / Grabpflocksammler </v>
      </c>
    </row>
    <row r="47" spans="1:12" x14ac:dyDescent="0.25">
      <c r="A47" s="12">
        <v>409</v>
      </c>
      <c r="B47" t="str">
        <f>VLOOKUP(A47,'Sets data'!$A$2:$F1044,2,FALSE)</f>
        <v xml:space="preserve">Nagaschamane </v>
      </c>
      <c r="C47" t="str">
        <f>VLOOKUP(A47,'Sets data'!$A$2:$F1044,3,FALSE)</f>
        <v xml:space="preserve"> Naga Shaman</v>
      </c>
      <c r="D47">
        <f>VLOOKUP(A47,'Sets data'!$A$2:$F1044,4,FALSE)</f>
        <v>0</v>
      </c>
      <c r="E47">
        <f>VLOOKUP(A47,'Sets data'!$A$2:$F1044,5,FALSE)</f>
        <v>0</v>
      </c>
      <c r="F47">
        <f>VLOOKUP(A47,'Sets data'!$A$2:$F1044,6,FALSE)</f>
        <v>0</v>
      </c>
      <c r="G47">
        <f>VLOOKUP(A47,'Sets data'!$A$1:$K$60,7,FALSE)</f>
        <v>379</v>
      </c>
      <c r="H47">
        <f>VLOOKUP(A47,'Sets data'!$A$1:$K$60,8,FALSE)</f>
        <v>379</v>
      </c>
      <c r="I47">
        <f>VLOOKUP(A47,'Sets data'!$A$1:$K$60,9,FALSE)</f>
        <v>379</v>
      </c>
      <c r="J47">
        <f>VLOOKUP(A47,'Sets data'!$A$1:$K$60,10,FALSE)</f>
        <v>0</v>
      </c>
      <c r="K47">
        <f>VLOOKUP(A47,'Sets data'!$A$1:$K$60,11,FALSE)</f>
        <v>0</v>
      </c>
      <c r="L47" s="13" t="str">
        <f t="shared" si="0"/>
        <v xml:space="preserve">[409] = true,        --Macht der verlorenen Legion  / Nagaschamane </v>
      </c>
    </row>
    <row r="48" spans="1:12" x14ac:dyDescent="0.25">
      <c r="A48" s="12">
        <v>410</v>
      </c>
      <c r="B48" t="str">
        <f>VLOOKUP(A48,'Sets data'!$A$2:$F1045,2,FALSE)</f>
        <v xml:space="preserve">Macht der verlorenen Legion </v>
      </c>
      <c r="C48" t="str">
        <f>VLOOKUP(A48,'Sets data'!$A$2:$F1045,3,FALSE)</f>
        <v xml:space="preserve"> Might of the Lost Legion</v>
      </c>
      <c r="D48">
        <f>VLOOKUP(A48,'Sets data'!$A$2:$F1045,4,FALSE)</f>
        <v>0</v>
      </c>
      <c r="E48">
        <f>VLOOKUP(A48,'Sets data'!$A$2:$F1045,5,FALSE)</f>
        <v>0</v>
      </c>
      <c r="F48">
        <f>VLOOKUP(A48,'Sets data'!$A$2:$F1045,6,FALSE)</f>
        <v>0</v>
      </c>
      <c r="G48">
        <f>VLOOKUP(A48,'Sets data'!$A$1:$K$60,7,FALSE)</f>
        <v>379</v>
      </c>
      <c r="H48">
        <f>VLOOKUP(A48,'Sets data'!$A$1:$K$60,8,FALSE)</f>
        <v>379</v>
      </c>
      <c r="I48">
        <f>VLOOKUP(A48,'Sets data'!$A$1:$K$60,9,FALSE)</f>
        <v>379</v>
      </c>
      <c r="J48">
        <f>VLOOKUP(A48,'Sets data'!$A$1:$K$60,10,FALSE)</f>
        <v>0</v>
      </c>
      <c r="K48">
        <f>VLOOKUP(A48,'Sets data'!$A$1:$K$60,11,FALSE)</f>
        <v>0</v>
      </c>
      <c r="L48" s="13" t="str">
        <f t="shared" si="0"/>
        <v xml:space="preserve">[410] = true,        -- / Macht der verlorenen Legion </v>
      </c>
    </row>
  </sheetData>
  <autoFilter ref="A1:K1">
    <sortState ref="A2:K48">
      <sortCondition ref="A1"/>
    </sortState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H1" workbookViewId="0">
      <selection activeCell="K2" sqref="K2"/>
    </sheetView>
  </sheetViews>
  <sheetFormatPr baseColWidth="10" defaultRowHeight="15" x14ac:dyDescent="0.25"/>
  <cols>
    <col min="1" max="1" width="16.42578125" style="12" bestFit="1" customWidth="1"/>
    <col min="2" max="2" width="27.28515625" bestFit="1" customWidth="1"/>
    <col min="3" max="3" width="24.42578125" bestFit="1" customWidth="1"/>
    <col min="4" max="4" width="11.140625" bestFit="1" customWidth="1"/>
    <col min="5" max="5" width="10.85546875" bestFit="1" customWidth="1"/>
    <col min="6" max="6" width="11.5703125" bestFit="1" customWidth="1"/>
    <col min="7" max="7" width="29.5703125" bestFit="1" customWidth="1"/>
    <col min="8" max="8" width="30" bestFit="1" customWidth="1"/>
    <col min="9" max="9" width="29.85546875" bestFit="1" customWidth="1"/>
    <col min="10" max="10" width="26" bestFit="1" customWidth="1"/>
    <col min="11" max="11" width="15" style="3" customWidth="1"/>
    <col min="12" max="12" width="20.85546875" bestFit="1" customWidth="1"/>
    <col min="13" max="13" width="114.28515625" style="13" bestFit="1" customWidth="1"/>
  </cols>
  <sheetData>
    <row r="1" spans="1:14" s="1" customFormat="1" x14ac:dyDescent="0.25">
      <c r="A1" s="14" t="s">
        <v>198</v>
      </c>
      <c r="B1" s="1" t="s">
        <v>94</v>
      </c>
      <c r="C1" s="1" t="s">
        <v>95</v>
      </c>
      <c r="D1" s="1" t="s">
        <v>190</v>
      </c>
      <c r="E1" s="1" t="s">
        <v>191</v>
      </c>
      <c r="F1" s="1" t="s">
        <v>192</v>
      </c>
      <c r="G1" s="1" t="s">
        <v>199</v>
      </c>
      <c r="H1" s="1" t="s">
        <v>200</v>
      </c>
      <c r="I1" s="1" t="s">
        <v>201</v>
      </c>
      <c r="J1" s="1" t="s">
        <v>202</v>
      </c>
      <c r="K1" s="15" t="s">
        <v>194</v>
      </c>
      <c r="L1" s="1" t="s">
        <v>88</v>
      </c>
      <c r="M1" s="16" t="s">
        <v>209</v>
      </c>
    </row>
    <row r="2" spans="1:14" x14ac:dyDescent="0.25">
      <c r="A2" s="12">
        <v>37</v>
      </c>
      <c r="B2" t="s">
        <v>172</v>
      </c>
      <c r="C2" t="s">
        <v>173</v>
      </c>
      <c r="G2">
        <v>1</v>
      </c>
      <c r="H2">
        <v>177</v>
      </c>
      <c r="I2">
        <v>71</v>
      </c>
      <c r="J2">
        <v>2</v>
      </c>
      <c r="K2" s="3">
        <v>0</v>
      </c>
      <c r="L2" t="str">
        <f>VLOOKUP(K2,'LibSets constants'!$A$2:$B$16,2,FALSE)</f>
        <v>Included in base game</v>
      </c>
      <c r="M2" s="13" t="str">
        <f xml:space="preserve"> CONCATENATE("[",A2,"] = {wayshrines={",G2,",",H2,",",I2,"},        traitsNeeded=",J2,",        dlcId=",K2,"},        --",VLOOKUP(A2,'Crafted sets'!$A$2:$C$60,3,FALSE), " / ",VLOOKUP(A2,'Crafted sets'!$A$2:$C$60,2,FALSE))</f>
        <v xml:space="preserve">[37] = {wayshrines={1,177,71},        traitsNeeded=2,        dlcId=0},        -- Death's Wind / Todeswind </v>
      </c>
      <c r="N2" s="11"/>
    </row>
    <row r="3" spans="1:14" x14ac:dyDescent="0.25">
      <c r="A3" s="12">
        <v>38</v>
      </c>
      <c r="B3" t="s">
        <v>188</v>
      </c>
      <c r="C3" t="s">
        <v>189</v>
      </c>
      <c r="G3">
        <v>15</v>
      </c>
      <c r="H3">
        <v>169</v>
      </c>
      <c r="I3">
        <v>205</v>
      </c>
      <c r="J3">
        <v>3</v>
      </c>
      <c r="K3" s="3">
        <v>0</v>
      </c>
      <c r="L3" t="str">
        <f>VLOOKUP(K3,'LibSets constants'!$A$2:$B$16,2,FALSE)</f>
        <v>Included in base game</v>
      </c>
      <c r="M3" s="13" t="str">
        <f xml:space="preserve"> CONCATENATE("[",A3,"] = {wayshrines={",G3,",",H3,",",I3,"},        traitsNeeded=",J3,",        dlcId=",K3,"},        --",VLOOKUP(A3,'Crafted sets'!$A$2:$C$60,3,FALSE), " / ",VLOOKUP(A3,'Crafted sets'!$A$2:$C$60,2,FALSE))</f>
        <v xml:space="preserve">[38] = {wayshrines={15,169,205},        traitsNeeded=3,        dlcId=0},        -- Twilight's Embrace / Zwielichtkuss </v>
      </c>
    </row>
    <row r="4" spans="1:14" x14ac:dyDescent="0.25">
      <c r="A4" s="12">
        <v>40</v>
      </c>
      <c r="B4" t="s">
        <v>168</v>
      </c>
      <c r="C4" t="s">
        <v>169</v>
      </c>
      <c r="G4">
        <v>216</v>
      </c>
      <c r="H4">
        <v>121</v>
      </c>
      <c r="I4">
        <v>65</v>
      </c>
      <c r="J4">
        <v>2</v>
      </c>
      <c r="K4" s="3">
        <v>0</v>
      </c>
      <c r="L4" t="str">
        <f>VLOOKUP(K4,'LibSets constants'!$A$2:$B$16,2,FALSE)</f>
        <v>Included in base game</v>
      </c>
      <c r="M4" s="13" t="str">
        <f xml:space="preserve"> CONCATENATE("[",A4,"] = {wayshrines={",G4,",",H4,",",I4,"},        traitsNeeded=",J4,",        dlcId=",K4,"},        --",VLOOKUP(A4,'Crafted sets'!$A$2:$C$60,3,FALSE), " / ",VLOOKUP(A4,'Crafted sets'!$A$2:$C$60,2,FALSE))</f>
        <v xml:space="preserve">[40] = {wayshrines={216,121,65},        traitsNeeded=2,        dlcId=0},        -- Night's Silence / Stille der Nacht </v>
      </c>
    </row>
    <row r="5" spans="1:14" x14ac:dyDescent="0.25">
      <c r="A5" s="12">
        <v>41</v>
      </c>
      <c r="B5" t="s">
        <v>186</v>
      </c>
      <c r="C5" t="s">
        <v>187</v>
      </c>
      <c r="G5">
        <v>82</v>
      </c>
      <c r="H5">
        <v>151</v>
      </c>
      <c r="I5">
        <v>78</v>
      </c>
      <c r="J5">
        <v>4</v>
      </c>
      <c r="K5" s="3">
        <v>0</v>
      </c>
      <c r="L5" t="str">
        <f>VLOOKUP(K5,'LibSets constants'!$A$2:$B$16,2,FALSE)</f>
        <v>Included in base game</v>
      </c>
      <c r="M5" s="13" t="str">
        <f xml:space="preserve"> CONCATENATE("[",A5,"] = {wayshrines={",G5,",",H5,",",I5,"},        traitsNeeded=",J5,",        dlcId=",K5,"},        --",VLOOKUP(A5,'Crafted sets'!$A$2:$C$60,3,FALSE), " / ",VLOOKUP(A5,'Crafted sets'!$A$2:$C$60,2,FALSE))</f>
        <v xml:space="preserve">[41] = {wayshrines={82,151,78},        traitsNeeded=4,        dlcId=0},        -- Whitestrake's Retribution / Weißplankes Vergeltung </v>
      </c>
    </row>
    <row r="6" spans="1:14" x14ac:dyDescent="0.25">
      <c r="A6" s="12">
        <v>43</v>
      </c>
      <c r="B6" t="s">
        <v>158</v>
      </c>
      <c r="C6" t="s">
        <v>159</v>
      </c>
      <c r="G6">
        <v>23</v>
      </c>
      <c r="H6">
        <v>164</v>
      </c>
      <c r="I6">
        <v>32</v>
      </c>
      <c r="J6">
        <v>3</v>
      </c>
      <c r="K6" s="3">
        <v>0</v>
      </c>
      <c r="L6" t="str">
        <f>VLOOKUP(K6,'LibSets constants'!$A$2:$B$16,2,FALSE)</f>
        <v>Included in base game</v>
      </c>
      <c r="M6" s="13" t="str">
        <f xml:space="preserve"> CONCATENATE("[",A6,"] = {wayshrines={",G6,",",H6,",",I6,"},        traitsNeeded=",J6,",        dlcId=",K6,"},        --",VLOOKUP(A6,'Crafted sets'!$A$2:$C$60,3,FALSE), " / ",VLOOKUP(A6,'Crafted sets'!$A$2:$C$60,2,FALSE))</f>
        <v xml:space="preserve">[43] = {wayshrines={23,164,32},        traitsNeeded=3,        dlcId=0},        -- Armor of the Seducer / Rüstung der Verführung </v>
      </c>
    </row>
    <row r="7" spans="1:14" x14ac:dyDescent="0.25">
      <c r="A7" s="12">
        <v>44</v>
      </c>
      <c r="B7" t="s">
        <v>136</v>
      </c>
      <c r="C7" t="s">
        <v>137</v>
      </c>
      <c r="G7">
        <v>58</v>
      </c>
      <c r="H7">
        <v>101</v>
      </c>
      <c r="I7">
        <v>93</v>
      </c>
      <c r="J7">
        <v>5</v>
      </c>
      <c r="K7" s="3">
        <v>0</v>
      </c>
      <c r="L7" t="str">
        <f>VLOOKUP(K7,'LibSets constants'!$A$2:$B$16,2,FALSE)</f>
        <v>Included in base game</v>
      </c>
      <c r="M7" s="13" t="str">
        <f xml:space="preserve"> CONCATENATE("[",A7,"] = {wayshrines={",G7,",",H7,",",I7,"},        traitsNeeded=",J7,",        dlcId=",K7,"},        --",VLOOKUP(A7,'Crafted sets'!$A$2:$C$60,3,FALSE), " / ",VLOOKUP(A7,'Crafted sets'!$A$2:$C$60,2,FALSE))</f>
        <v xml:space="preserve">[44] = {wayshrines={58,101,93},        traitsNeeded=5,        dlcId=0},        -- Vampire's Kiss / Kuss des Vampirs </v>
      </c>
    </row>
    <row r="8" spans="1:14" x14ac:dyDescent="0.25">
      <c r="A8" s="12">
        <v>48</v>
      </c>
      <c r="B8" t="s">
        <v>142</v>
      </c>
      <c r="C8" t="s">
        <v>143</v>
      </c>
      <c r="G8">
        <v>13</v>
      </c>
      <c r="H8">
        <v>148</v>
      </c>
      <c r="I8">
        <v>48</v>
      </c>
      <c r="J8">
        <v>4</v>
      </c>
      <c r="K8" s="3">
        <v>0</v>
      </c>
      <c r="L8" t="str">
        <f>VLOOKUP(K8,'LibSets constants'!$A$2:$B$16,2,FALSE)</f>
        <v>Included in base game</v>
      </c>
      <c r="M8" s="13" t="str">
        <f xml:space="preserve"> CONCATENATE("[",A8,"] = {wayshrines={",G8,",",H8,",",I8,"},        traitsNeeded=",J8,",        dlcId=",K8,"},        --",VLOOKUP(A8,'Crafted sets'!$A$2:$C$60,3,FALSE), " / ",VLOOKUP(A8,'Crafted sets'!$A$2:$C$60,2,FALSE))</f>
        <v xml:space="preserve">[48] = {wayshrines={13,148,48},        traitsNeeded=4,        dlcId=0},        -- Magnu's Gift / Magnus' Gabe </v>
      </c>
    </row>
    <row r="9" spans="1:14" x14ac:dyDescent="0.25">
      <c r="A9" s="12">
        <v>51</v>
      </c>
      <c r="B9" t="s">
        <v>106</v>
      </c>
      <c r="C9" t="s">
        <v>107</v>
      </c>
      <c r="G9">
        <v>34</v>
      </c>
      <c r="H9">
        <v>156</v>
      </c>
      <c r="I9">
        <v>118</v>
      </c>
      <c r="J9">
        <v>6</v>
      </c>
      <c r="K9" s="3">
        <v>0</v>
      </c>
      <c r="L9" t="str">
        <f>VLOOKUP(K9,'LibSets constants'!$A$2:$B$16,2,FALSE)</f>
        <v>Included in base game</v>
      </c>
      <c r="M9" s="13" t="str">
        <f xml:space="preserve"> CONCATENATE("[",A9,"] = {wayshrines={",G9,",",H9,",",I9,"},        traitsNeeded=",J9,",        dlcId=",K9,"},        --",VLOOKUP(A9,'Crafted sets'!$A$2:$C$60,3,FALSE), " / ",VLOOKUP(A9,'Crafted sets'!$A$2:$C$60,2,FALSE))</f>
        <v xml:space="preserve">[51] = {wayshrines={34,156,118},        traitsNeeded=6,        dlcId=0},        -- Night Mother's Gaze / Blick der Mutter der Nacht </v>
      </c>
    </row>
    <row r="10" spans="1:14" x14ac:dyDescent="0.25">
      <c r="A10" s="12">
        <v>54</v>
      </c>
      <c r="B10" t="s">
        <v>100</v>
      </c>
      <c r="C10" t="s">
        <v>101</v>
      </c>
      <c r="G10">
        <v>7</v>
      </c>
      <c r="H10">
        <v>175</v>
      </c>
      <c r="I10">
        <v>77</v>
      </c>
      <c r="J10">
        <v>2</v>
      </c>
      <c r="K10" s="3">
        <v>0</v>
      </c>
      <c r="L10" t="str">
        <f>VLOOKUP(K10,'LibSets constants'!$A$2:$B$16,2,FALSE)</f>
        <v>Included in base game</v>
      </c>
      <c r="M10" s="13" t="str">
        <f xml:space="preserve"> CONCATENATE("[",A10,"] = {wayshrines={",G10,",",H10,",",I10,"},        traitsNeeded=",J10,",        dlcId=",K10,"},        --",VLOOKUP(A10,'Crafted sets'!$A$2:$C$60,3,FALSE), " / ",VLOOKUP(A10,'Crafted sets'!$A$2:$C$60,2,FALSE))</f>
        <v xml:space="preserve">[54] = {wayshrines={7,175,77},        traitsNeeded=2,        dlcId=0},        -- Ashen Grip / Aschengriff </v>
      </c>
    </row>
    <row r="11" spans="1:14" x14ac:dyDescent="0.25">
      <c r="A11" s="12">
        <v>73</v>
      </c>
      <c r="B11" t="s">
        <v>112</v>
      </c>
      <c r="C11" t="s">
        <v>113</v>
      </c>
      <c r="G11">
        <v>135</v>
      </c>
      <c r="H11">
        <v>135</v>
      </c>
      <c r="I11">
        <v>135</v>
      </c>
      <c r="J11">
        <v>8</v>
      </c>
      <c r="K11" s="3">
        <v>0</v>
      </c>
      <c r="L11" t="str">
        <f>VLOOKUP(K11,'LibSets constants'!$A$2:$B$16,2,FALSE)</f>
        <v>Included in base game</v>
      </c>
      <c r="M11" s="13" t="str">
        <f xml:space="preserve"> CONCATENATE("[",A11,"] = {wayshrines={",G11,",",H11,",",I11,"},        traitsNeeded=",J11,",        dlcId=",K11,"},        --",VLOOKUP(A11,'Crafted sets'!$A$2:$C$60,3,FALSE), " / ",VLOOKUP(A11,'Crafted sets'!$A$2:$C$60,2,FALSE))</f>
        <v xml:space="preserve">[73] = {wayshrines={135,135,135},        traitsNeeded=8,        dlcId=0},        -- Oblivion's Foe / Erinnerung </v>
      </c>
    </row>
    <row r="12" spans="1:14" x14ac:dyDescent="0.25">
      <c r="A12" s="12">
        <v>74</v>
      </c>
      <c r="B12" t="s">
        <v>162</v>
      </c>
      <c r="C12" t="s">
        <v>163</v>
      </c>
      <c r="G12">
        <v>133</v>
      </c>
      <c r="H12">
        <v>133</v>
      </c>
      <c r="I12">
        <v>133</v>
      </c>
      <c r="J12">
        <v>8</v>
      </c>
      <c r="K12" s="3">
        <v>0</v>
      </c>
      <c r="L12" t="str">
        <f>VLOOKUP(K12,'LibSets constants'!$A$2:$B$16,2,FALSE)</f>
        <v>Included in base game</v>
      </c>
      <c r="M12" s="13" t="str">
        <f xml:space="preserve"> CONCATENATE("[",A12,"] = {wayshrines={",G12,",",H12,",",I12,"},        traitsNeeded=",J12,",        dlcId=",K12,"},        --",VLOOKUP(A12,'Crafted sets'!$A$2:$C$60,3,FALSE), " / ",VLOOKUP(A12,'Crafted sets'!$A$2:$C$60,2,FALSE))</f>
        <v xml:space="preserve">[74] = {wayshrines={133,133,133},        traitsNeeded=8,        dlcId=0},        -- Spectre's Eye / Schemenauge </v>
      </c>
    </row>
    <row r="13" spans="1:14" x14ac:dyDescent="0.25">
      <c r="A13" s="12">
        <v>75</v>
      </c>
      <c r="B13" t="s">
        <v>174</v>
      </c>
      <c r="C13" t="s">
        <v>175</v>
      </c>
      <c r="G13">
        <v>19</v>
      </c>
      <c r="H13">
        <v>165</v>
      </c>
      <c r="I13">
        <v>24</v>
      </c>
      <c r="J13">
        <v>3</v>
      </c>
      <c r="K13" s="3">
        <v>0</v>
      </c>
      <c r="L13" t="str">
        <f>VLOOKUP(K13,'LibSets constants'!$A$2:$B$16,2,FALSE)</f>
        <v>Included in base game</v>
      </c>
      <c r="M13" s="13" t="str">
        <f xml:space="preserve"> CONCATENATE("[",A13,"] = {wayshrines={",G13,",",H13,",",I13,"},        traitsNeeded=",J13,",        dlcId=",K13,"},        --",VLOOKUP(A13,'Crafted sets'!$A$2:$C$60,3,FALSE), " / ",VLOOKUP(A13,'Crafted sets'!$A$2:$C$60,2,FALSE))</f>
        <v xml:space="preserve">[75] = {wayshrines={19,165,24},        traitsNeeded=3,        dlcId=0},        -- Torug's Pact / Torugs Pakt </v>
      </c>
    </row>
    <row r="14" spans="1:14" x14ac:dyDescent="0.25">
      <c r="A14" s="12">
        <v>78</v>
      </c>
      <c r="B14" t="s">
        <v>124</v>
      </c>
      <c r="C14" t="s">
        <v>125</v>
      </c>
      <c r="G14">
        <v>9</v>
      </c>
      <c r="H14">
        <v>154</v>
      </c>
      <c r="I14">
        <v>51</v>
      </c>
      <c r="J14">
        <v>4</v>
      </c>
      <c r="K14" s="3">
        <v>0</v>
      </c>
      <c r="L14" t="str">
        <f>VLOOKUP(K14,'LibSets constants'!$A$2:$B$16,2,FALSE)</f>
        <v>Included in base game</v>
      </c>
      <c r="M14" s="13" t="str">
        <f xml:space="preserve"> CONCATENATE("[",A14,"] = {wayshrines={",G14,",",H14,",",I14,"},        traitsNeeded=",J14,",        dlcId=",K14,"},        --",VLOOKUP(A14,'Crafted sets'!$A$2:$C$60,3,FALSE), " / ",VLOOKUP(A14,'Crafted sets'!$A$2:$C$60,2,FALSE))</f>
        <v xml:space="preserve">[78] = {wayshrines={9,154,51},        traitsNeeded=4,        dlcId=0},        -- Hist Bark / Histrinde </v>
      </c>
    </row>
    <row r="15" spans="1:14" x14ac:dyDescent="0.25">
      <c r="A15" s="12">
        <v>79</v>
      </c>
      <c r="B15" t="s">
        <v>184</v>
      </c>
      <c r="C15" t="s">
        <v>185</v>
      </c>
      <c r="G15">
        <v>35</v>
      </c>
      <c r="H15">
        <v>144</v>
      </c>
      <c r="I15">
        <v>111</v>
      </c>
      <c r="J15">
        <v>6</v>
      </c>
      <c r="K15" s="3">
        <v>0</v>
      </c>
      <c r="L15" t="str">
        <f>VLOOKUP(K15,'LibSets constants'!$A$2:$B$16,2,FALSE)</f>
        <v>Included in base game</v>
      </c>
      <c r="M15" s="13" t="str">
        <f xml:space="preserve"> CONCATENATE("[",A15,"] = {wayshrines={",G15,",",H15,",",I15,"},        traitsNeeded=",J15,",        dlcId=",K15,"},        --",VLOOKUP(A15,'Crafted sets'!$A$2:$C$60,3,FALSE), " / ",VLOOKUP(A15,'Crafted sets'!$A$2:$C$60,2,FALSE))</f>
        <v xml:space="preserve">[79] = {wayshrines={35,144,111},        traitsNeeded=6,        dlcId=0},        -- Willow's Path / Weidenpfad </v>
      </c>
    </row>
    <row r="16" spans="1:14" x14ac:dyDescent="0.25">
      <c r="A16" s="12">
        <v>80</v>
      </c>
      <c r="B16" t="s">
        <v>126</v>
      </c>
      <c r="C16" t="s">
        <v>127</v>
      </c>
      <c r="G16">
        <v>39</v>
      </c>
      <c r="H16">
        <v>161</v>
      </c>
      <c r="I16">
        <v>113</v>
      </c>
      <c r="J16">
        <v>6</v>
      </c>
      <c r="K16" s="3">
        <v>0</v>
      </c>
      <c r="L16" t="str">
        <f>VLOOKUP(K16,'LibSets constants'!$A$2:$B$16,2,FALSE)</f>
        <v>Included in base game</v>
      </c>
      <c r="M16" s="13" t="str">
        <f xml:space="preserve"> CONCATENATE("[",A16,"] = {wayshrines={",G16,",",H16,",",I16,"},        traitsNeeded=",J16,",        dlcId=",K16,"},        --",VLOOKUP(A16,'Crafted sets'!$A$2:$C$60,3,FALSE), " / ",VLOOKUP(A16,'Crafted sets'!$A$2:$C$60,2,FALSE))</f>
        <v xml:space="preserve">[80] = {wayshrines={39,161,113},        traitsNeeded=6,        dlcId=0},        -- Hunding's Rage / Hundings Zorn </v>
      </c>
    </row>
    <row r="17" spans="1:13" x14ac:dyDescent="0.25">
      <c r="A17" s="12">
        <v>81</v>
      </c>
      <c r="B17" t="s">
        <v>138</v>
      </c>
      <c r="C17" t="s">
        <v>139</v>
      </c>
      <c r="G17">
        <v>137</v>
      </c>
      <c r="H17">
        <v>103</v>
      </c>
      <c r="I17">
        <v>89</v>
      </c>
      <c r="J17">
        <v>5</v>
      </c>
      <c r="K17" s="3">
        <v>0</v>
      </c>
      <c r="L17" t="str">
        <f>VLOOKUP(K17,'LibSets constants'!$A$2:$B$16,2,FALSE)</f>
        <v>Included in base game</v>
      </c>
      <c r="M17" s="13" t="str">
        <f xml:space="preserve"> CONCATENATE("[",A17,"] = {wayshrines={",G17,",",H17,",",I17,"},        traitsNeeded=",J17,",        dlcId=",K17,"},        --",VLOOKUP(A17,'Crafted sets'!$A$2:$C$60,3,FALSE), " / ",VLOOKUP(A17,'Crafted sets'!$A$2:$C$60,2,FALSE))</f>
        <v xml:space="preserve">[81] = {wayshrines={137,103,89},        traitsNeeded=5,        dlcId=0},        -- Song of Lamae / Lied der Lamien </v>
      </c>
    </row>
    <row r="18" spans="1:13" x14ac:dyDescent="0.25">
      <c r="A18" s="12">
        <v>82</v>
      </c>
      <c r="B18" t="s">
        <v>98</v>
      </c>
      <c r="C18" t="s">
        <v>99</v>
      </c>
      <c r="G18">
        <v>155</v>
      </c>
      <c r="H18">
        <v>105</v>
      </c>
      <c r="I18">
        <v>95</v>
      </c>
      <c r="J18">
        <v>5</v>
      </c>
      <c r="K18" s="3">
        <v>0</v>
      </c>
      <c r="L18" t="str">
        <f>VLOOKUP(K18,'LibSets constants'!$A$2:$B$16,2,FALSE)</f>
        <v>Included in base game</v>
      </c>
      <c r="M18" s="13" t="str">
        <f xml:space="preserve"> CONCATENATE("[",A18,"] = {wayshrines={",G18,",",H18,",",I18,"},        traitsNeeded=",J18,",        dlcId=",K18,"},        --",VLOOKUP(A18,'Crafted sets'!$A$2:$C$60,3,FALSE), " / ",VLOOKUP(A18,'Crafted sets'!$A$2:$C$60,2,FALSE))</f>
        <v xml:space="preserve">[82] = {wayshrines={155,105,95},        traitsNeeded=5,        dlcId=0},        -- Alessia's Bulwark / Alessias Bollwerk </v>
      </c>
    </row>
    <row r="19" spans="1:13" x14ac:dyDescent="0.25">
      <c r="A19" s="12">
        <v>84</v>
      </c>
      <c r="B19" t="s">
        <v>154</v>
      </c>
      <c r="C19" t="s">
        <v>155</v>
      </c>
      <c r="G19">
        <v>-2</v>
      </c>
      <c r="H19">
        <v>-2</v>
      </c>
      <c r="I19">
        <v>-2</v>
      </c>
      <c r="J19">
        <v>8</v>
      </c>
      <c r="K19" s="3">
        <v>0</v>
      </c>
      <c r="L19" t="str">
        <f>VLOOKUP(K19,'LibSets constants'!$A$2:$B$16,2,FALSE)</f>
        <v>Included in base game</v>
      </c>
      <c r="M19" s="13" t="str">
        <f xml:space="preserve"> CONCATENATE("[",A19,"] = {wayshrines={",G19,",",H19,",",I19,"},        traitsNeeded=",J19,",        dlcId=",K19,"},        --",VLOOKUP(A19,'Crafted sets'!$A$2:$C$60,3,FALSE), " / ",VLOOKUP(A19,'Crafted sets'!$A$2:$C$60,2,FALSE))</f>
        <v xml:space="preserve">[84] = {wayshrines={-2,-2,-2},        traitsNeeded=8,        dlcId=0},        -- Orgnum's Scales / Orgnums Schuppen </v>
      </c>
    </row>
    <row r="20" spans="1:13" x14ac:dyDescent="0.25">
      <c r="A20" s="12">
        <v>87</v>
      </c>
      <c r="B20" t="s">
        <v>104</v>
      </c>
      <c r="C20" t="s">
        <v>105</v>
      </c>
      <c r="G20">
        <v>-1</v>
      </c>
      <c r="H20">
        <v>-1</v>
      </c>
      <c r="I20">
        <v>-1</v>
      </c>
      <c r="J20">
        <v>8</v>
      </c>
      <c r="K20" s="3">
        <v>0</v>
      </c>
      <c r="L20" t="str">
        <f>VLOOKUP(K20,'LibSets constants'!$A$2:$B$16,2,FALSE)</f>
        <v>Included in base game</v>
      </c>
      <c r="M20" s="13" t="str">
        <f xml:space="preserve"> CONCATENATE("[",A20,"] = {wayshrines={",G20,",",H20,",",I20,"},        traitsNeeded=",J20,",        dlcId=",K20,"},        --",VLOOKUP(A20,'Crafted sets'!$A$2:$C$60,3,FALSE), " / ",VLOOKUP(A20,'Crafted sets'!$A$2:$C$60,2,FALSE))</f>
        <v xml:space="preserve">[87] = {wayshrines={-1,-1,-1},        traitsNeeded=8,        dlcId=0},        -- Eyes of Mara / Augen von Mara </v>
      </c>
    </row>
    <row r="21" spans="1:13" x14ac:dyDescent="0.25">
      <c r="A21" s="12">
        <v>92</v>
      </c>
      <c r="B21" t="s">
        <v>128</v>
      </c>
      <c r="C21" t="s">
        <v>129</v>
      </c>
      <c r="G21">
        <v>-2</v>
      </c>
      <c r="H21">
        <v>-2</v>
      </c>
      <c r="I21">
        <v>-2</v>
      </c>
      <c r="J21">
        <v>8</v>
      </c>
      <c r="K21" s="3">
        <v>0</v>
      </c>
      <c r="L21" t="str">
        <f>VLOOKUP(K21,'LibSets constants'!$A$2:$B$16,2,FALSE)</f>
        <v>Included in base game</v>
      </c>
      <c r="M21" s="13" t="str">
        <f xml:space="preserve"> CONCATENATE("[",A21,"] = {wayshrines={",G21,",",H21,",",I21,"},        traitsNeeded=",J21,",        dlcId=",K21,"},        --",VLOOKUP(A21,'Crafted sets'!$A$2:$C$60,3,FALSE), " / ",VLOOKUP(A21,'Crafted sets'!$A$2:$C$60,2,FALSE))</f>
        <v xml:space="preserve">[92] = {wayshrines={-2,-2,-2},        traitsNeeded=8,        dlcId=0},        -- Kagrenac's Hope / Kagrenacs Hoffnung </v>
      </c>
    </row>
    <row r="22" spans="1:13" x14ac:dyDescent="0.25">
      <c r="A22" s="12">
        <v>95</v>
      </c>
      <c r="B22" t="s">
        <v>166</v>
      </c>
      <c r="C22" t="s">
        <v>167</v>
      </c>
      <c r="G22">
        <v>-1</v>
      </c>
      <c r="H22">
        <v>-1</v>
      </c>
      <c r="I22">
        <v>-1</v>
      </c>
      <c r="J22">
        <v>8</v>
      </c>
      <c r="K22" s="3">
        <v>0</v>
      </c>
      <c r="L22" t="str">
        <f>VLOOKUP(K22,'LibSets constants'!$A$2:$B$16,2,FALSE)</f>
        <v>Included in base game</v>
      </c>
      <c r="M22" s="13" t="str">
        <f xml:space="preserve"> CONCATENATE("[",A22,"] = {wayshrines={",G22,",",H22,",",I22,"},        traitsNeeded=",J22,",        dlcId=",K22,"},        --",VLOOKUP(A22,'Crafted sets'!$A$2:$C$60,3,FALSE), " / ",VLOOKUP(A22,'Crafted sets'!$A$2:$C$60,2,FALSE))</f>
        <v xml:space="preserve">[95] = {wayshrines={-1,-1,-1},        traitsNeeded=8,        dlcId=0},        -- Shalidor's Curse / Shalidors Fluch </v>
      </c>
    </row>
    <row r="23" spans="1:13" x14ac:dyDescent="0.25">
      <c r="A23" s="12">
        <v>148</v>
      </c>
      <c r="B23" t="s">
        <v>182</v>
      </c>
      <c r="C23" t="s">
        <v>183</v>
      </c>
      <c r="G23">
        <v>217</v>
      </c>
      <c r="H23">
        <v>217</v>
      </c>
      <c r="I23">
        <v>217</v>
      </c>
      <c r="J23">
        <v>8</v>
      </c>
      <c r="K23" s="3">
        <v>0</v>
      </c>
      <c r="L23" t="str">
        <f>VLOOKUP(K23,'LibSets constants'!$A$2:$B$16,2,FALSE)</f>
        <v>Included in base game</v>
      </c>
      <c r="M23" s="13" t="str">
        <f xml:space="preserve"> CONCATENATE("[",A23,"] = {wayshrines={",G23,",",H23,",",I23,"},        traitsNeeded=",J23,",        dlcId=",K23,"},        --",VLOOKUP(A23,'Crafted sets'!$A$2:$C$60,3,FALSE), " / ",VLOOKUP(A23,'Crafted sets'!$A$2:$C$60,2,FALSE))</f>
        <v xml:space="preserve">[148] = {wayshrines={217,217,217},        traitsNeeded=8,        dlcId=0},        -- Way of the Arena / Weg der Arnea </v>
      </c>
    </row>
    <row r="24" spans="1:13" x14ac:dyDescent="0.25">
      <c r="A24" s="12">
        <v>161</v>
      </c>
      <c r="B24" t="s">
        <v>110</v>
      </c>
      <c r="C24" t="s">
        <v>111</v>
      </c>
      <c r="G24">
        <v>234</v>
      </c>
      <c r="H24">
        <v>234</v>
      </c>
      <c r="I24">
        <v>234</v>
      </c>
      <c r="J24">
        <v>9</v>
      </c>
      <c r="K24" s="3">
        <v>0</v>
      </c>
      <c r="L24" t="str">
        <f>VLOOKUP(K24,'LibSets constants'!$A$2:$B$16,2,FALSE)</f>
        <v>Included in base game</v>
      </c>
      <c r="M24" s="13" t="str">
        <f xml:space="preserve"> CONCATENATE("[",A24,"] = {wayshrines={",G24,",",H24,",",I24,"},        traitsNeeded=",J24,",        dlcId=",K24,"},        --",VLOOKUP(A24,'Crafted sets'!$A$2:$C$60,3,FALSE), " / ",VLOOKUP(A24,'Crafted sets'!$A$2:$C$60,2,FALSE))</f>
        <v xml:space="preserve">[161] = {wayshrines={234,234,234},        traitsNeeded=9,        dlcId=0},        -- Twice Born Star / Doppelstern </v>
      </c>
    </row>
    <row r="25" spans="1:13" x14ac:dyDescent="0.25">
      <c r="A25" s="12">
        <v>176</v>
      </c>
      <c r="B25" t="s">
        <v>96</v>
      </c>
      <c r="C25" t="s">
        <v>97</v>
      </c>
      <c r="G25">
        <v>199</v>
      </c>
      <c r="H25">
        <v>201</v>
      </c>
      <c r="I25">
        <v>203</v>
      </c>
      <c r="J25">
        <v>7</v>
      </c>
      <c r="K25" s="3">
        <v>0</v>
      </c>
      <c r="L25" t="str">
        <f>VLOOKUP(K25,'LibSets constants'!$A$2:$B$16,2,FALSE)</f>
        <v>Included in base game</v>
      </c>
      <c r="M25" s="13" t="str">
        <f xml:space="preserve"> CONCATENATE("[",A25,"] = {wayshrines={",G25,",",H25,",",I25,"},        traitsNeeded=",J25,",        dlcId=",K25,"},        --",VLOOKUP(A25,'Crafted sets'!$A$2:$C$60,3,FALSE), " / ",VLOOKUP(A25,'Crafted sets'!$A$2:$C$60,2,FALSE))</f>
        <v xml:space="preserve">[176] = {wayshrines={199,201,203},        traitsNeeded=7,        dlcId=0},        -- Noble's Conquest / Adelssieg </v>
      </c>
    </row>
    <row r="26" spans="1:13" x14ac:dyDescent="0.25">
      <c r="A26" s="12">
        <v>177</v>
      </c>
      <c r="B26" t="s">
        <v>176</v>
      </c>
      <c r="C26" t="s">
        <v>177</v>
      </c>
      <c r="G26">
        <v>199</v>
      </c>
      <c r="H26">
        <v>201</v>
      </c>
      <c r="I26">
        <v>203</v>
      </c>
      <c r="J26">
        <v>5</v>
      </c>
      <c r="K26" s="3">
        <v>0</v>
      </c>
      <c r="L26" t="str">
        <f>VLOOKUP(K26,'LibSets constants'!$A$2:$B$16,2,FALSE)</f>
        <v>Included in base game</v>
      </c>
      <c r="M26" s="13" t="str">
        <f xml:space="preserve"> CONCATENATE("[",A26,"] = {wayshrines={",G26,",",H26,",",I26,"},        traitsNeeded=",J26,",        dlcId=",K26,"},        --",VLOOKUP(A26,'Crafted sets'!$A$2:$C$60,3,FALSE), " / ",VLOOKUP(A26,'Crafted sets'!$A$2:$C$60,2,FALSE))</f>
        <v xml:space="preserve">[177] = {wayshrines={199,201,203},        traitsNeeded=5,        dlcId=0},        -- Redistributor / Umverteilung </v>
      </c>
    </row>
    <row r="27" spans="1:13" x14ac:dyDescent="0.25">
      <c r="A27" s="12">
        <v>178</v>
      </c>
      <c r="B27" t="s">
        <v>160</v>
      </c>
      <c r="C27" t="s">
        <v>161</v>
      </c>
      <c r="G27">
        <v>199</v>
      </c>
      <c r="H27">
        <v>201</v>
      </c>
      <c r="I27">
        <v>203</v>
      </c>
      <c r="J27">
        <v>9</v>
      </c>
      <c r="K27" s="3">
        <v>0</v>
      </c>
      <c r="L27" t="str">
        <f>VLOOKUP(K27,'LibSets constants'!$A$2:$B$16,2,FALSE)</f>
        <v>Included in base game</v>
      </c>
      <c r="M27" s="13" t="str">
        <f xml:space="preserve"> CONCATENATE("[",A27,"] = {wayshrines={",G27,",",H27,",",I27,"},        traitsNeeded=",J27,",        dlcId=",K27,"},        --",VLOOKUP(A27,'Crafted sets'!$A$2:$C$60,3,FALSE), " / ",VLOOKUP(A27,'Crafted sets'!$A$2:$C$60,2,FALSE))</f>
        <v xml:space="preserve">[178] = {wayshrines={199,201,203},        traitsNeeded=9,        dlcId=0},        -- Armor Master / Rüstungsmeister </v>
      </c>
    </row>
    <row r="28" spans="1:13" x14ac:dyDescent="0.25">
      <c r="A28" s="12">
        <v>207</v>
      </c>
      <c r="B28" t="s">
        <v>118</v>
      </c>
      <c r="C28" t="s">
        <v>119</v>
      </c>
      <c r="G28">
        <v>241</v>
      </c>
      <c r="H28">
        <v>241</v>
      </c>
      <c r="I28">
        <v>241</v>
      </c>
      <c r="J28">
        <v>6</v>
      </c>
      <c r="K28" s="3">
        <v>0</v>
      </c>
      <c r="L28" t="str">
        <f>VLOOKUP(K28,'LibSets constants'!$A$2:$B$16,2,FALSE)</f>
        <v>Included in base game</v>
      </c>
      <c r="M28" s="13" t="str">
        <f xml:space="preserve"> CONCATENATE("[",A28,"] = {wayshrines={",G28,",",H28,",",I28,"},        traitsNeeded=",J28,",        dlcId=",K28,"},        --",VLOOKUP(A28,'Crafted sets'!$A$2:$C$60,3,FALSE), " / ",VLOOKUP(A28,'Crafted sets'!$A$2:$C$60,2,FALSE))</f>
        <v xml:space="preserve">[207] = {wayshrines={241,241,241},        traitsNeeded=6,        dlcId=0},        -- LAw of Julianos / Gesetz von Julianos </v>
      </c>
    </row>
    <row r="29" spans="1:13" x14ac:dyDescent="0.25">
      <c r="A29" s="12">
        <v>208</v>
      </c>
      <c r="B29" t="s">
        <v>116</v>
      </c>
      <c r="C29" t="s">
        <v>117</v>
      </c>
      <c r="G29">
        <v>237</v>
      </c>
      <c r="H29">
        <v>237</v>
      </c>
      <c r="I29">
        <v>237</v>
      </c>
      <c r="J29">
        <v>3</v>
      </c>
      <c r="K29" s="3">
        <v>0</v>
      </c>
      <c r="L29" t="str">
        <f>VLOOKUP(K29,'LibSets constants'!$A$2:$B$16,2,FALSE)</f>
        <v>Included in base game</v>
      </c>
      <c r="M29" s="13" t="str">
        <f xml:space="preserve"> CONCATENATE("[",A29,"] = {wayshrines={",G29,",",H29,",",I29,"},        traitsNeeded=",J29,",        dlcId=",K29,"},        --",VLOOKUP(A29,'Crafted sets'!$A$2:$C$60,3,FALSE), " / ",VLOOKUP(A29,'Crafted sets'!$A$2:$C$60,2,FALSE))</f>
        <v xml:space="preserve">[208] = {wayshrines={237,237,237},        traitsNeeded=3,        dlcId=0},        -- Trial by Fire / Feuertaufe </v>
      </c>
    </row>
    <row r="30" spans="1:13" x14ac:dyDescent="0.25">
      <c r="A30" s="12">
        <v>219</v>
      </c>
      <c r="B30" t="s">
        <v>148</v>
      </c>
      <c r="C30" t="s">
        <v>149</v>
      </c>
      <c r="G30">
        <v>237</v>
      </c>
      <c r="H30">
        <v>237</v>
      </c>
      <c r="I30">
        <v>237</v>
      </c>
      <c r="J30">
        <v>9</v>
      </c>
      <c r="K30" s="3">
        <v>0</v>
      </c>
      <c r="L30" t="str">
        <f>VLOOKUP(K30,'LibSets constants'!$A$2:$B$16,2,FALSE)</f>
        <v>Included in base game</v>
      </c>
      <c r="M30" s="13" t="str">
        <f xml:space="preserve"> CONCATENATE("[",A30,"] = {wayshrines={",G30,",",H30,",",I30,"},        traitsNeeded=",J30,",        dlcId=",K30,"},        --",VLOOKUP(A30,'Crafted sets'!$A$2:$C$60,3,FALSE), " / ",VLOOKUP(A30,'Crafted sets'!$A$2:$C$60,2,FALSE))</f>
        <v xml:space="preserve">[219] = {wayshrines={237,237,237},        traitsNeeded=9,        dlcId=0},        -- Morkuldin / Morkuldin </v>
      </c>
    </row>
    <row r="31" spans="1:13" x14ac:dyDescent="0.25">
      <c r="A31" s="12">
        <v>224</v>
      </c>
      <c r="B31" t="s">
        <v>170</v>
      </c>
      <c r="C31" t="s">
        <v>171</v>
      </c>
      <c r="G31">
        <v>257</v>
      </c>
      <c r="H31">
        <v>257</v>
      </c>
      <c r="I31">
        <v>257</v>
      </c>
      <c r="J31">
        <v>5</v>
      </c>
      <c r="K31" s="3">
        <v>0</v>
      </c>
      <c r="L31" t="str">
        <f>VLOOKUP(K31,'LibSets constants'!$A$2:$B$16,2,FALSE)</f>
        <v>Included in base game</v>
      </c>
      <c r="M31" s="13" t="str">
        <f xml:space="preserve"> CONCATENATE("[",A31,"] = {wayshrines={",G31,",",H31,",",I31,"},        traitsNeeded=",J31,",        dlcId=",K31,"},        --",VLOOKUP(A31,'Crafted sets'!$A$2:$C$60,3,FALSE), " / ",VLOOKUP(A31,'Crafted sets'!$A$2:$C$60,2,FALSE))</f>
        <v xml:space="preserve">[224] = {wayshrines={257,257,257},        traitsNeeded=5,        dlcId=0},        -- Tava's Favor / Tavas Gunst </v>
      </c>
    </row>
    <row r="32" spans="1:13" x14ac:dyDescent="0.25">
      <c r="A32" s="12">
        <v>225</v>
      </c>
      <c r="B32" t="s">
        <v>164</v>
      </c>
      <c r="C32" t="s">
        <v>165</v>
      </c>
      <c r="G32">
        <v>257</v>
      </c>
      <c r="H32">
        <v>257</v>
      </c>
      <c r="I32">
        <v>257</v>
      </c>
      <c r="J32">
        <v>7</v>
      </c>
      <c r="K32" s="3">
        <v>0</v>
      </c>
      <c r="L32" t="str">
        <f>VLOOKUP(K32,'LibSets constants'!$A$2:$B$16,2,FALSE)</f>
        <v>Included in base game</v>
      </c>
      <c r="M32" s="13" t="str">
        <f xml:space="preserve"> CONCATENATE("[",A32,"] = {wayshrines={",G32,",",H32,",",I32,"},        traitsNeeded=",J32,",        dlcId=",K32,"},        --",VLOOKUP(A32,'Crafted sets'!$A$2:$C$60,3,FALSE), " / ",VLOOKUP(A32,'Crafted sets'!$A$2:$C$60,2,FALSE))</f>
        <v xml:space="preserve">[225] = {wayshrines={257,257,257},        traitsNeeded=7,        dlcId=0},        -- Clever Alchemist / Schlauer Alchemist </v>
      </c>
    </row>
    <row r="33" spans="1:13" x14ac:dyDescent="0.25">
      <c r="A33" s="12">
        <v>226</v>
      </c>
      <c r="B33" t="s">
        <v>114</v>
      </c>
      <c r="C33" t="s">
        <v>115</v>
      </c>
      <c r="G33">
        <v>255</v>
      </c>
      <c r="H33">
        <v>255</v>
      </c>
      <c r="I33">
        <v>255</v>
      </c>
      <c r="J33">
        <v>9</v>
      </c>
      <c r="K33" s="3">
        <v>0</v>
      </c>
      <c r="L33" t="str">
        <f>VLOOKUP(K33,'LibSets constants'!$A$2:$B$16,2,FALSE)</f>
        <v>Included in base game</v>
      </c>
      <c r="M33" s="13" t="str">
        <f xml:space="preserve"> CONCATENATE("[",A33,"] = {wayshrines={",G33,",",H33,",",I33,"},        traitsNeeded=",J33,",        dlcId=",K33,"},        --",VLOOKUP(A33,'Crafted sets'!$A$2:$C$60,3,FALSE), " / ",VLOOKUP(A33,'Crafted sets'!$A$2:$C$60,2,FALSE))</f>
        <v xml:space="preserve">[226] = {wayshrines={255,255,255},        traitsNeeded=9,        dlcId=0},        -- Eternal Hunt / Ewige Jagd </v>
      </c>
    </row>
    <row r="34" spans="1:13" x14ac:dyDescent="0.25">
      <c r="A34" s="12">
        <v>240</v>
      </c>
      <c r="B34" t="s">
        <v>120</v>
      </c>
      <c r="C34" t="s">
        <v>121</v>
      </c>
      <c r="G34">
        <v>254</v>
      </c>
      <c r="H34">
        <v>254</v>
      </c>
      <c r="I34">
        <v>254</v>
      </c>
      <c r="J34">
        <v>5</v>
      </c>
      <c r="K34" s="3">
        <v>0</v>
      </c>
      <c r="L34" t="str">
        <f>VLOOKUP(K34,'LibSets constants'!$A$2:$B$16,2,FALSE)</f>
        <v>Included in base game</v>
      </c>
      <c r="M34" s="13" t="str">
        <f xml:space="preserve"> CONCATENATE("[",A34,"] = {wayshrines={",G34,",",H34,",",I34,"},        traitsNeeded=",J34,",        dlcId=",K34,"},        --",VLOOKUP(A34,'Crafted sets'!$A$2:$C$60,3,FALSE), " / ",VLOOKUP(A34,'Crafted sets'!$A$2:$C$60,2,FALSE))</f>
        <v xml:space="preserve">[240] = {wayshrines={254,254,254},        traitsNeeded=5,        dlcId=0},        -- Kvatch Gladiator / Gladiator von Kvatch </v>
      </c>
    </row>
    <row r="35" spans="1:13" x14ac:dyDescent="0.25">
      <c r="A35" s="12">
        <v>241</v>
      </c>
      <c r="B35" t="s">
        <v>178</v>
      </c>
      <c r="C35" t="s">
        <v>179</v>
      </c>
      <c r="G35">
        <v>251</v>
      </c>
      <c r="H35">
        <v>251</v>
      </c>
      <c r="I35">
        <v>251</v>
      </c>
      <c r="J35">
        <v>7</v>
      </c>
      <c r="K35" s="3">
        <v>0</v>
      </c>
      <c r="L35" t="str">
        <f>VLOOKUP(K35,'LibSets constants'!$A$2:$B$16,2,FALSE)</f>
        <v>Included in base game</v>
      </c>
      <c r="M35" s="13" t="str">
        <f xml:space="preserve"> CONCATENATE("[",A35,"] = {wayshrines={",G35,",",H35,",",I35,"},        traitsNeeded=",J35,",        dlcId=",K35,"},        --",VLOOKUP(A35,'Crafted sets'!$A$2:$C$60,3,FALSE), " / ",VLOOKUP(A35,'Crafted sets'!$A$2:$C$60,2,FALSE))</f>
        <v xml:space="preserve">[241] = {wayshrines={251,251,251},        traitsNeeded=7,        dlcId=0},        -- Varen's Legacy / Varens Erbe </v>
      </c>
    </row>
    <row r="36" spans="1:13" x14ac:dyDescent="0.25">
      <c r="A36" s="12">
        <v>242</v>
      </c>
      <c r="B36" t="s">
        <v>156</v>
      </c>
      <c r="C36" t="s">
        <v>157</v>
      </c>
      <c r="G36">
        <v>254</v>
      </c>
      <c r="H36">
        <v>254</v>
      </c>
      <c r="I36">
        <v>254</v>
      </c>
      <c r="J36">
        <v>9</v>
      </c>
      <c r="K36" s="3">
        <v>0</v>
      </c>
      <c r="L36" t="str">
        <f>VLOOKUP(K36,'LibSets constants'!$A$2:$B$16,2,FALSE)</f>
        <v>Included in base game</v>
      </c>
      <c r="M36" s="13" t="str">
        <f xml:space="preserve"> CONCATENATE("[",A36,"] = {wayshrines={",G36,",",H36,",",I36,"},        traitsNeeded=",J36,",        dlcId=",K36,"},        --",VLOOKUP(A36,'Crafted sets'!$A$2:$C$60,3,FALSE), " / ",VLOOKUP(A36,'Crafted sets'!$A$2:$C$60,2,FALSE))</f>
        <v xml:space="preserve">[242] = {wayshrines={254,254,254},        traitsNeeded=9,        dlcId=0},        -- Pelinal's Aptitude / Pelinals Talent </v>
      </c>
    </row>
    <row r="37" spans="1:13" x14ac:dyDescent="0.25">
      <c r="A37" s="12">
        <v>323</v>
      </c>
      <c r="B37" t="s">
        <v>102</v>
      </c>
      <c r="C37" t="s">
        <v>103</v>
      </c>
      <c r="G37">
        <v>276</v>
      </c>
      <c r="H37">
        <v>276</v>
      </c>
      <c r="I37">
        <v>276</v>
      </c>
      <c r="J37">
        <v>3</v>
      </c>
      <c r="K37" s="3">
        <v>0</v>
      </c>
      <c r="L37" t="str">
        <f>VLOOKUP(K37,'LibSets constants'!$A$2:$B$16,2,FALSE)</f>
        <v>Included in base game</v>
      </c>
      <c r="M37" s="13" t="str">
        <f xml:space="preserve"> CONCATENATE("[",A37,"] = {wayshrines={",G37,",",H37,",",I37,"},        traitsNeeded=",J37,",        dlcId=",K37,"},        --",VLOOKUP(A37,'Crafted sets'!$A$2:$C$60,3,FALSE), " / ",VLOOKUP(A37,'Crafted sets'!$A$2:$C$60,2,FALSE))</f>
        <v xml:space="preserve">[323] = {wayshrines={276,276,276},        traitsNeeded=3,        dlcId=0},        -- Assassin's Guile / Assassinenlist </v>
      </c>
    </row>
    <row r="38" spans="1:13" x14ac:dyDescent="0.25">
      <c r="A38" s="12">
        <v>324</v>
      </c>
      <c r="B38" t="s">
        <v>108</v>
      </c>
      <c r="C38" t="s">
        <v>109</v>
      </c>
      <c r="G38">
        <v>329</v>
      </c>
      <c r="H38">
        <v>329</v>
      </c>
      <c r="I38">
        <v>329</v>
      </c>
      <c r="J38">
        <v>8</v>
      </c>
      <c r="K38" s="3">
        <v>0</v>
      </c>
      <c r="L38" t="str">
        <f>VLOOKUP(K38,'LibSets constants'!$A$2:$B$16,2,FALSE)</f>
        <v>Included in base game</v>
      </c>
      <c r="M38" s="13" t="str">
        <f xml:space="preserve"> CONCATENATE("[",A38,"] = {wayshrines={",G38,",",H38,",",I38,"},        traitsNeeded=",J38,",        dlcId=",K38,"},        --",VLOOKUP(A38,'Crafted sets'!$A$2:$C$60,3,FALSE), " / ",VLOOKUP(A38,'Crafted sets'!$A$2:$C$60,2,FALSE))</f>
        <v xml:space="preserve">[324] = {wayshrines={329,329,329},        traitsNeeded=8,        dlcId=0},        -- Daedric Trickery / Daedrische Gaunerei </v>
      </c>
    </row>
    <row r="39" spans="1:13" x14ac:dyDescent="0.25">
      <c r="A39" s="12">
        <v>325</v>
      </c>
      <c r="B39" t="s">
        <v>132</v>
      </c>
      <c r="C39" t="s">
        <v>133</v>
      </c>
      <c r="G39">
        <v>282</v>
      </c>
      <c r="H39">
        <v>282</v>
      </c>
      <c r="I39">
        <v>282</v>
      </c>
      <c r="J39">
        <v>6</v>
      </c>
      <c r="K39" s="3">
        <v>0</v>
      </c>
      <c r="L39" t="str">
        <f>VLOOKUP(K39,'LibSets constants'!$A$2:$B$16,2,FALSE)</f>
        <v>Included in base game</v>
      </c>
      <c r="M39" s="13" t="str">
        <f xml:space="preserve"> CONCATENATE("[",A39,"] = {wayshrines={",G39,",",H39,",",I39,"},        traitsNeeded=",J39,",        dlcId=",K39,"},        --",VLOOKUP(A39,'Crafted sets'!$A$2:$C$60,3,FALSE), " / ",VLOOKUP(A39,'Crafted sets'!$A$2:$C$60,2,FALSE))</f>
        <v xml:space="preserve">[325] = {wayshrines={282,282,282},        traitsNeeded=6,        dlcId=0},        -- Shacklebreaker / Kettensprenger </v>
      </c>
    </row>
    <row r="40" spans="1:13" x14ac:dyDescent="0.25">
      <c r="A40" s="12">
        <v>351</v>
      </c>
      <c r="B40" t="s">
        <v>130</v>
      </c>
      <c r="C40" t="s">
        <v>131</v>
      </c>
      <c r="G40">
        <v>339</v>
      </c>
      <c r="H40">
        <v>339</v>
      </c>
      <c r="I40">
        <v>339</v>
      </c>
      <c r="J40">
        <v>6</v>
      </c>
      <c r="K40" s="3">
        <v>0</v>
      </c>
      <c r="L40" t="str">
        <f>VLOOKUP(K40,'LibSets constants'!$A$2:$B$16,2,FALSE)</f>
        <v>Included in base game</v>
      </c>
      <c r="M40" s="13" t="str">
        <f xml:space="preserve"> CONCATENATE("[",A40,"] = {wayshrines={",G40,",",H40,",",I40,"},        traitsNeeded=",J40,",        dlcId=",K40,"},        --",VLOOKUP(A40,'Crafted sets'!$A$2:$C$60,3,FALSE), " / ",VLOOKUP(A40,'Crafted sets'!$A$2:$C$60,2,FALSE))</f>
        <v xml:space="preserve">[351] = {wayshrines={339,339,339},        traitsNeeded=6,        dlcId=0},        -- Innate Axiom / Kernaxiom </v>
      </c>
    </row>
    <row r="41" spans="1:13" x14ac:dyDescent="0.25">
      <c r="A41" s="12">
        <v>352</v>
      </c>
      <c r="B41" t="s">
        <v>146</v>
      </c>
      <c r="C41" t="s">
        <v>147</v>
      </c>
      <c r="G41">
        <v>337</v>
      </c>
      <c r="H41">
        <v>337</v>
      </c>
      <c r="I41">
        <v>337</v>
      </c>
      <c r="J41">
        <v>2</v>
      </c>
      <c r="K41" s="3">
        <v>0</v>
      </c>
      <c r="L41" t="str">
        <f>VLOOKUP(K41,'LibSets constants'!$A$2:$B$16,2,FALSE)</f>
        <v>Included in base game</v>
      </c>
      <c r="M41" s="13" t="str">
        <f xml:space="preserve"> CONCATENATE("[",A41,"] = {wayshrines={",G41,",",H41,",",I41,"},        traitsNeeded=",J41,",        dlcId=",K41,"},        --",VLOOKUP(A41,'Crafted sets'!$A$2:$C$60,3,FALSE), " / ",VLOOKUP(A41,'Crafted sets'!$A$2:$C$60,2,FALSE))</f>
        <v xml:space="preserve">[352] = {wayshrines={337,337,337},        traitsNeeded=2,        dlcId=0},        -- Fortified Brass / Messingpanzer </v>
      </c>
    </row>
    <row r="42" spans="1:13" x14ac:dyDescent="0.25">
      <c r="A42" s="12">
        <v>353</v>
      </c>
      <c r="B42" t="s">
        <v>144</v>
      </c>
      <c r="C42" t="s">
        <v>145</v>
      </c>
      <c r="G42">
        <v>338</v>
      </c>
      <c r="H42">
        <v>338</v>
      </c>
      <c r="I42">
        <v>338</v>
      </c>
      <c r="J42">
        <v>4</v>
      </c>
      <c r="K42" s="3">
        <v>0</v>
      </c>
      <c r="L42" t="str">
        <f>VLOOKUP(K42,'LibSets constants'!$A$2:$B$16,2,FALSE)</f>
        <v>Included in base game</v>
      </c>
      <c r="M42" s="13" t="str">
        <f xml:space="preserve"> CONCATENATE("[",A42,"] = {wayshrines={",G42,",",H42,",",I42,"},        traitsNeeded=",J42,",        dlcId=",K42,"},        --",VLOOKUP(A42,'Crafted sets'!$A$2:$C$60,3,FALSE), " / ",VLOOKUP(A42,'Crafted sets'!$A$2:$C$60,2,FALSE))</f>
        <v xml:space="preserve">[353] = {wayshrines={338,338,338},        traitsNeeded=4,        dlcId=0},        -- Mechanical Acuity / Mechanikblick </v>
      </c>
    </row>
    <row r="43" spans="1:13" x14ac:dyDescent="0.25">
      <c r="A43" s="12">
        <v>385</v>
      </c>
      <c r="B43" t="s">
        <v>180</v>
      </c>
      <c r="C43" t="s">
        <v>181</v>
      </c>
      <c r="G43">
        <v>359</v>
      </c>
      <c r="H43">
        <v>359</v>
      </c>
      <c r="I43">
        <v>359</v>
      </c>
      <c r="J43">
        <v>3</v>
      </c>
      <c r="K43" s="3">
        <v>0</v>
      </c>
      <c r="L43" t="str">
        <f>VLOOKUP(K43,'LibSets constants'!$A$2:$B$16,2,FALSE)</f>
        <v>Included in base game</v>
      </c>
      <c r="M43" s="13" t="str">
        <f xml:space="preserve"> CONCATENATE("[",A43,"] = {wayshrines={",G43,",",H43,",",I43,"},        traitsNeeded=",J43,",        dlcId=",K43,"},        --",VLOOKUP(A43,'Crafted sets'!$A$2:$C$60,3,FALSE), " / ",VLOOKUP(A43,'Crafted sets'!$A$2:$C$60,2,FALSE))</f>
        <v xml:space="preserve">[385] = {wayshrines={359,359,359},        traitsNeeded=3,        dlcId=0},        -- Adept Rider / Versierter Reiter </v>
      </c>
    </row>
    <row r="44" spans="1:13" x14ac:dyDescent="0.25">
      <c r="A44" s="12">
        <v>386</v>
      </c>
      <c r="B44" t="s">
        <v>134</v>
      </c>
      <c r="C44" t="s">
        <v>135</v>
      </c>
      <c r="G44">
        <v>360</v>
      </c>
      <c r="H44">
        <v>360</v>
      </c>
      <c r="I44">
        <v>360</v>
      </c>
      <c r="J44">
        <v>6</v>
      </c>
      <c r="K44" s="3">
        <v>0</v>
      </c>
      <c r="L44" t="str">
        <f>VLOOKUP(K44,'LibSets constants'!$A$2:$B$16,2,FALSE)</f>
        <v>Included in base game</v>
      </c>
      <c r="M44" s="13" t="str">
        <f xml:space="preserve"> CONCATENATE("[",A44,"] = {wayshrines={",G44,",",H44,",",I44,"},        traitsNeeded=",J44,",        dlcId=",K44,"},        --",VLOOKUP(A44,'Crafted sets'!$A$2:$C$60,3,FALSE), " / ",VLOOKUP(A44,'Crafted sets'!$A$2:$C$60,2,FALSE))</f>
        <v xml:space="preserve">[386] = {wayshrines={360,360,360},        traitsNeeded=6,        dlcId=0},        -- Sload's Semblance / Kreckenantlitz </v>
      </c>
    </row>
    <row r="45" spans="1:13" x14ac:dyDescent="0.25">
      <c r="A45" s="12">
        <v>387</v>
      </c>
      <c r="B45" t="s">
        <v>152</v>
      </c>
      <c r="C45" t="s">
        <v>153</v>
      </c>
      <c r="G45">
        <v>354</v>
      </c>
      <c r="H45">
        <v>354</v>
      </c>
      <c r="I45">
        <v>354</v>
      </c>
      <c r="J45">
        <v>9</v>
      </c>
      <c r="K45" s="3">
        <v>0</v>
      </c>
      <c r="L45" t="str">
        <f>VLOOKUP(K45,'LibSets constants'!$A$2:$B$16,2,FALSE)</f>
        <v>Included in base game</v>
      </c>
      <c r="M45" s="13" t="str">
        <f xml:space="preserve"> CONCATENATE("[",A45,"] = {wayshrines={",G45,",",H45,",",I45,"},        traitsNeeded=",J45,",        dlcId=",K45,"},        --",VLOOKUP(A45,'Crafted sets'!$A$2:$C$60,3,FALSE), " / ",VLOOKUP(A45,'Crafted sets'!$A$2:$C$60,2,FALSE))</f>
        <v xml:space="preserve">[387] = {wayshrines={354,354,354},        traitsNeeded=9,        dlcId=0},        -- Nocturnal's Favor / Nocturnals Gunst </v>
      </c>
    </row>
    <row r="46" spans="1:13" x14ac:dyDescent="0.25">
      <c r="A46" s="12">
        <v>408</v>
      </c>
      <c r="B46" t="s">
        <v>122</v>
      </c>
      <c r="C46" t="s">
        <v>123</v>
      </c>
      <c r="G46">
        <v>375</v>
      </c>
      <c r="H46">
        <v>375</v>
      </c>
      <c r="I46">
        <v>375</v>
      </c>
      <c r="J46">
        <v>0</v>
      </c>
      <c r="K46" s="3">
        <v>0</v>
      </c>
      <c r="L46" t="str">
        <f>VLOOKUP(K46,'LibSets constants'!$A$2:$B$16,2,FALSE)</f>
        <v>Included in base game</v>
      </c>
      <c r="M46" s="13" t="str">
        <f xml:space="preserve"> CONCATENATE("[",A46,"] = {wayshrines={",G46,",",H46,",",I46,"},        traitsNeeded=",J46,",        dlcId=",K46,"},        --",VLOOKUP(A46,'Crafted sets'!$A$2:$C$60,3,FALSE), " / ",VLOOKUP(A46,'Crafted sets'!$A$2:$C$60,2,FALSE))</f>
        <v xml:space="preserve">[408] = {wayshrines={375,375,375},        traitsNeeded=0,        dlcId=0},        -- Grave Stake Collector / Grabpflocksammler </v>
      </c>
    </row>
    <row r="47" spans="1:13" x14ac:dyDescent="0.25">
      <c r="A47" s="12">
        <v>409</v>
      </c>
      <c r="B47" t="s">
        <v>150</v>
      </c>
      <c r="C47" t="s">
        <v>151</v>
      </c>
      <c r="G47">
        <v>379</v>
      </c>
      <c r="H47">
        <v>379</v>
      </c>
      <c r="I47">
        <v>379</v>
      </c>
      <c r="J47">
        <v>0</v>
      </c>
      <c r="K47" s="3">
        <v>0</v>
      </c>
      <c r="L47" t="str">
        <f>VLOOKUP(K47,'LibSets constants'!$A$2:$B$16,2,FALSE)</f>
        <v>Included in base game</v>
      </c>
      <c r="M47" s="13" t="str">
        <f xml:space="preserve"> CONCATENATE("[",A47,"] = {wayshrines={",G47,",",H47,",",I47,"},        traitsNeeded=",J47,",        dlcId=",K47,"},        --",VLOOKUP(A47,'Crafted sets'!$A$2:$C$60,3,FALSE), " / ",VLOOKUP(A47,'Crafted sets'!$A$2:$C$60,2,FALSE))</f>
        <v xml:space="preserve">[409] = {wayshrines={379,379,379},        traitsNeeded=0,        dlcId=0},        -- Naga Shaman / Nagaschamane </v>
      </c>
    </row>
    <row r="48" spans="1:13" x14ac:dyDescent="0.25">
      <c r="A48" s="12">
        <v>410</v>
      </c>
      <c r="B48" t="s">
        <v>140</v>
      </c>
      <c r="C48" t="s">
        <v>141</v>
      </c>
      <c r="G48">
        <v>379</v>
      </c>
      <c r="H48">
        <v>379</v>
      </c>
      <c r="I48">
        <v>379</v>
      </c>
      <c r="J48">
        <v>0</v>
      </c>
      <c r="K48" s="3">
        <v>0</v>
      </c>
      <c r="L48" t="str">
        <f>VLOOKUP(K48,'LibSets constants'!$A$2:$B$16,2,FALSE)</f>
        <v>Included in base game</v>
      </c>
      <c r="M48" s="13" t="str">
        <f xml:space="preserve"> CONCATENATE("[",A48,"] = {wayshrines={",G48,",",H48,",",I48,"},        traitsNeeded=",J48,",        dlcId=",K48,"},        --",VLOOKUP(A48,'Crafted sets'!$A$2:$C$60,3,FALSE), " / ",VLOOKUP(A48,'Crafted sets'!$A$2:$C$60,2,FALSE))</f>
        <v xml:space="preserve">[410] = {wayshrines={379,379,379},        traitsNeeded=0,        dlcId=0},        -- Might of the Lost Legion / Macht der verlorenen Legion </v>
      </c>
    </row>
  </sheetData>
  <autoFilter ref="A1:N1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2" sqref="A2"/>
    </sheetView>
  </sheetViews>
  <sheetFormatPr baseColWidth="10" defaultRowHeight="15" x14ac:dyDescent="0.25"/>
  <cols>
    <col min="1" max="1" width="25" style="3" customWidth="1"/>
    <col min="2" max="2" width="20.85546875" bestFit="1" customWidth="1"/>
  </cols>
  <sheetData>
    <row r="1" spans="1:3" x14ac:dyDescent="0.25">
      <c r="A1" s="3" t="s">
        <v>207</v>
      </c>
      <c r="B1" s="1" t="s">
        <v>88</v>
      </c>
    </row>
    <row r="2" spans="1:3" x14ac:dyDescent="0.25">
      <c r="A2" s="3">
        <v>0</v>
      </c>
      <c r="B2" s="1" t="s">
        <v>203</v>
      </c>
    </row>
    <row r="3" spans="1:3" x14ac:dyDescent="0.25">
      <c r="A3" s="3">
        <v>1</v>
      </c>
      <c r="B3" s="2" t="s">
        <v>43</v>
      </c>
      <c r="C3" s="2"/>
    </row>
    <row r="4" spans="1:3" x14ac:dyDescent="0.25">
      <c r="A4" s="3">
        <v>2</v>
      </c>
      <c r="B4" t="s">
        <v>204</v>
      </c>
      <c r="C4" s="2"/>
    </row>
    <row r="5" spans="1:3" x14ac:dyDescent="0.25">
      <c r="A5" s="3">
        <v>3</v>
      </c>
      <c r="B5" t="s">
        <v>89</v>
      </c>
      <c r="C5" s="2"/>
    </row>
    <row r="6" spans="1:3" x14ac:dyDescent="0.25">
      <c r="A6" s="3">
        <v>4</v>
      </c>
      <c r="B6" t="s">
        <v>90</v>
      </c>
      <c r="C6" s="2"/>
    </row>
    <row r="7" spans="1:3" x14ac:dyDescent="0.25">
      <c r="A7" s="3">
        <v>5</v>
      </c>
      <c r="B7" s="10" t="s">
        <v>42</v>
      </c>
      <c r="C7" s="2"/>
    </row>
    <row r="8" spans="1:3" x14ac:dyDescent="0.25">
      <c r="A8" s="3">
        <v>6</v>
      </c>
      <c r="B8" t="s">
        <v>205</v>
      </c>
      <c r="C8" s="2"/>
    </row>
    <row r="9" spans="1:3" x14ac:dyDescent="0.25">
      <c r="A9" s="3">
        <v>7</v>
      </c>
      <c r="B9" t="s">
        <v>40</v>
      </c>
      <c r="C9" s="2"/>
    </row>
    <row r="10" spans="1:3" x14ac:dyDescent="0.25">
      <c r="A10" s="3">
        <v>8</v>
      </c>
      <c r="B10" t="s">
        <v>91</v>
      </c>
      <c r="C10" s="2"/>
    </row>
    <row r="11" spans="1:3" x14ac:dyDescent="0.25">
      <c r="A11" s="3">
        <v>9</v>
      </c>
      <c r="B11" t="s">
        <v>41</v>
      </c>
      <c r="C11" s="2"/>
    </row>
    <row r="12" spans="1:3" x14ac:dyDescent="0.25">
      <c r="A12" s="3">
        <v>10</v>
      </c>
      <c r="B12" t="s">
        <v>92</v>
      </c>
      <c r="C12" s="2"/>
    </row>
    <row r="13" spans="1:3" x14ac:dyDescent="0.25">
      <c r="A13" s="3">
        <v>11</v>
      </c>
      <c r="B13" t="s">
        <v>39</v>
      </c>
      <c r="C13" s="2"/>
    </row>
    <row r="14" spans="1:3" x14ac:dyDescent="0.25">
      <c r="A14" s="3">
        <v>12</v>
      </c>
      <c r="B14" t="s">
        <v>93</v>
      </c>
      <c r="C14" s="2"/>
    </row>
    <row r="15" spans="1:3" x14ac:dyDescent="0.25">
      <c r="A15" s="3">
        <v>13</v>
      </c>
      <c r="B15" t="s">
        <v>44</v>
      </c>
      <c r="C15" s="2"/>
    </row>
    <row r="16" spans="1:3" x14ac:dyDescent="0.25">
      <c r="A16" s="3">
        <v>14</v>
      </c>
      <c r="B16" t="s">
        <v>206</v>
      </c>
      <c r="C16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Monster sets</vt:lpstr>
      <vt:lpstr>Crafted sets</vt:lpstr>
      <vt:lpstr>Sets data</vt:lpstr>
      <vt:lpstr>LibSets constants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Z.</dc:creator>
  <cp:lastModifiedBy>P. Z.</cp:lastModifiedBy>
  <dcterms:created xsi:type="dcterms:W3CDTF">2019-05-11T16:06:47Z</dcterms:created>
  <dcterms:modified xsi:type="dcterms:W3CDTF">2019-05-11T17:54:35Z</dcterms:modified>
</cp:coreProperties>
</file>