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99\Desktop\New folder (5)\"/>
    </mc:Choice>
  </mc:AlternateContent>
  <xr:revisionPtr revIDLastSave="0" documentId="13_ncr:1_{92366EFF-8391-49D1-81CF-6E0FF365C794}" xr6:coauthVersionLast="47" xr6:coauthVersionMax="47" xr10:uidLastSave="{00000000-0000-0000-0000-000000000000}"/>
  <bookViews>
    <workbookView xWindow="-120" yWindow="-120" windowWidth="20730" windowHeight="11160" tabRatio="814" xr2:uid="{00000000-000D-0000-FFFF-FFFF00000000}"/>
  </bookViews>
  <sheets>
    <sheet name="Total" sheetId="22" r:id="rId1"/>
  </sheets>
  <calcPr calcId="191029"/>
</workbook>
</file>

<file path=xl/calcChain.xml><?xml version="1.0" encoding="utf-8"?>
<calcChain xmlns="http://schemas.openxmlformats.org/spreadsheetml/2006/main">
  <c r="C19" i="22" l="1"/>
  <c r="D19" i="22"/>
  <c r="E19" i="22"/>
  <c r="F19" i="22"/>
  <c r="B19" i="22"/>
  <c r="K19" i="22" l="1"/>
  <c r="J7" i="22"/>
  <c r="K7" i="22"/>
  <c r="J8" i="22"/>
  <c r="K8" i="22"/>
  <c r="J9" i="22"/>
  <c r="K9" i="22"/>
  <c r="J10" i="22"/>
  <c r="K10" i="22"/>
  <c r="J11" i="22"/>
  <c r="K11" i="22"/>
  <c r="J12" i="22"/>
  <c r="K12" i="22"/>
  <c r="J13" i="22"/>
  <c r="K13" i="22"/>
  <c r="L12" i="22" l="1"/>
  <c r="L10" i="22"/>
  <c r="L9" i="22"/>
  <c r="M8" i="22"/>
  <c r="L11" i="22"/>
  <c r="M9" i="22"/>
  <c r="M12" i="22"/>
  <c r="L8" i="22"/>
  <c r="M13" i="22"/>
  <c r="M10" i="22"/>
  <c r="M7" i="22"/>
  <c r="L13" i="22"/>
  <c r="M11" i="22"/>
  <c r="L7" i="22"/>
  <c r="N10" i="22" l="1"/>
  <c r="N8" i="22"/>
  <c r="N12" i="22"/>
  <c r="N9" i="22"/>
  <c r="N7" i="22"/>
  <c r="N11" i="22"/>
  <c r="N13" i="22"/>
  <c r="AU7" i="22"/>
  <c r="AT7" i="22"/>
  <c r="AS7" i="22"/>
  <c r="AR7" i="22"/>
  <c r="X7" i="22" l="1"/>
  <c r="AH7" i="22" s="1"/>
  <c r="Z7" i="22"/>
  <c r="AJ7" i="22" s="1"/>
  <c r="Z13" i="22"/>
  <c r="AA8" i="22"/>
  <c r="H19" i="22"/>
  <c r="AV19" i="22" l="1"/>
  <c r="J18" i="22" l="1"/>
  <c r="Z18" i="22" s="1"/>
  <c r="AJ18" i="22" s="1"/>
  <c r="K18" i="22"/>
  <c r="P18" i="22"/>
  <c r="AT18" i="22" l="1"/>
  <c r="BD18" i="22" s="1"/>
  <c r="AU18" i="22"/>
  <c r="BE18" i="22" s="1"/>
  <c r="L18" i="22"/>
  <c r="AA18" i="22"/>
  <c r="M18" i="22"/>
  <c r="Q18" i="22"/>
  <c r="AY18" i="22" l="1"/>
  <c r="BI18" i="22" s="1"/>
  <c r="AX18" i="22"/>
  <c r="BH18" i="22" s="1"/>
  <c r="AS18" i="22"/>
  <c r="BC18" i="22" s="1"/>
  <c r="AR18" i="22"/>
  <c r="BB18" i="22" s="1"/>
  <c r="AK18" i="22"/>
  <c r="X18" i="22"/>
  <c r="AH18" i="22" s="1"/>
  <c r="Y18" i="22"/>
  <c r="AI18" i="22" s="1"/>
  <c r="N18" i="22"/>
  <c r="AD18" i="22"/>
  <c r="AN18" i="22" s="1"/>
  <c r="AE18" i="22"/>
  <c r="AO18" i="22" s="1"/>
  <c r="R18" i="22"/>
  <c r="S18" i="22" s="1"/>
  <c r="T18" i="22" l="1"/>
  <c r="J14" i="22"/>
  <c r="J15" i="22"/>
  <c r="J16" i="22"/>
  <c r="J17" i="22"/>
  <c r="J19" i="22" l="1"/>
  <c r="AU15" i="22"/>
  <c r="BE15" i="22" s="1"/>
  <c r="AT15" i="22"/>
  <c r="BD15" i="22" s="1"/>
  <c r="AU14" i="22"/>
  <c r="BE14" i="22" s="1"/>
  <c r="AT14" i="22"/>
  <c r="BD14" i="22" s="1"/>
  <c r="AU8" i="22"/>
  <c r="BE8" i="22" s="1"/>
  <c r="AT8" i="22"/>
  <c r="BD8" i="22" s="1"/>
  <c r="AU13" i="22"/>
  <c r="BE13" i="22" s="1"/>
  <c r="AT13" i="22"/>
  <c r="BD13" i="22" s="1"/>
  <c r="AU16" i="22"/>
  <c r="BE16" i="22" s="1"/>
  <c r="AT16" i="22"/>
  <c r="BD16" i="22" s="1"/>
  <c r="AU12" i="22"/>
  <c r="BE12" i="22" s="1"/>
  <c r="AT12" i="22"/>
  <c r="BD12" i="22" s="1"/>
  <c r="AU11" i="22"/>
  <c r="BE11" i="22" s="1"/>
  <c r="AT11" i="22"/>
  <c r="BD11" i="22" s="1"/>
  <c r="AU10" i="22"/>
  <c r="BE10" i="22" s="1"/>
  <c r="AT10" i="22"/>
  <c r="BD10" i="22" s="1"/>
  <c r="AU17" i="22"/>
  <c r="BE17" i="22" s="1"/>
  <c r="AT17" i="22"/>
  <c r="BD17" i="22" s="1"/>
  <c r="AU9" i="22"/>
  <c r="BE9" i="22" s="1"/>
  <c r="AT9" i="22"/>
  <c r="BD9" i="22" s="1"/>
  <c r="AV18" i="22"/>
  <c r="BF18" i="22" s="1"/>
  <c r="AW18" i="22"/>
  <c r="BG18" i="22" s="1"/>
  <c r="BD7" i="22"/>
  <c r="BE7" i="22"/>
  <c r="AC18" i="22"/>
  <c r="AM18" i="22" s="1"/>
  <c r="AB18" i="22"/>
  <c r="AL18" i="22" s="1"/>
  <c r="U18" i="22"/>
  <c r="L19" i="22" l="1"/>
  <c r="M19" i="22"/>
  <c r="AT19" i="22"/>
  <c r="AU19" i="22"/>
  <c r="BD19" i="22"/>
  <c r="N19" i="22" l="1"/>
  <c r="AS19" i="22"/>
  <c r="BC19" i="22" s="1"/>
  <c r="AR19" i="22"/>
  <c r="G19" i="22"/>
  <c r="AA7" i="22"/>
  <c r="AK7" i="22" s="1"/>
  <c r="K17" i="22"/>
  <c r="M17" i="22" s="1"/>
  <c r="K16" i="22"/>
  <c r="L16" i="22" s="1"/>
  <c r="AA16" i="22"/>
  <c r="K15" i="22"/>
  <c r="M15" i="22" s="1"/>
  <c r="K14" i="22"/>
  <c r="L14" i="22" s="1"/>
  <c r="AA13" i="22"/>
  <c r="Z12" i="22"/>
  <c r="AJ12" i="22" s="1"/>
  <c r="Z8" i="22"/>
  <c r="AJ8" i="22" s="1"/>
  <c r="AA12" i="22"/>
  <c r="AA9" i="22"/>
  <c r="AA14" i="22"/>
  <c r="Z14" i="22"/>
  <c r="AJ14" i="22" s="1"/>
  <c r="AA10" i="22"/>
  <c r="Z10" i="22"/>
  <c r="AJ10" i="22" s="1"/>
  <c r="X19" i="22" l="1"/>
  <c r="AA19" i="22"/>
  <c r="Z19" i="22"/>
  <c r="Y19" i="22"/>
  <c r="AI19" i="22" s="1"/>
  <c r="X15" i="22"/>
  <c r="AR15" i="22"/>
  <c r="BB15" i="22" s="1"/>
  <c r="AS17" i="22"/>
  <c r="AR17" i="22"/>
  <c r="BB17" i="22" s="1"/>
  <c r="AS10" i="22"/>
  <c r="BC10" i="22" s="1"/>
  <c r="AR10" i="22"/>
  <c r="BB10" i="22" s="1"/>
  <c r="AS12" i="22"/>
  <c r="BC12" i="22" s="1"/>
  <c r="AR12" i="22"/>
  <c r="BB12" i="22" s="1"/>
  <c r="AS8" i="22"/>
  <c r="BC8" i="22" s="1"/>
  <c r="AR8" i="22"/>
  <c r="BB8" i="22" s="1"/>
  <c r="AS9" i="22"/>
  <c r="BC9" i="22" s="1"/>
  <c r="AR9" i="22"/>
  <c r="BB9" i="22" s="1"/>
  <c r="AS15" i="22"/>
  <c r="Y10" i="22"/>
  <c r="AI10" i="22" s="1"/>
  <c r="Y12" i="22"/>
  <c r="AI12" i="22" s="1"/>
  <c r="AK8" i="22"/>
  <c r="AK12" i="22"/>
  <c r="AK16" i="22"/>
  <c r="AK9" i="22"/>
  <c r="AK14" i="22"/>
  <c r="AK13" i="22"/>
  <c r="AK10" i="22"/>
  <c r="P11" i="22" l="1"/>
  <c r="P17" i="22"/>
  <c r="P9" i="22"/>
  <c r="P13" i="22"/>
  <c r="P16" i="22"/>
  <c r="P8" i="22"/>
  <c r="P7" i="22"/>
  <c r="Q7" i="22" l="1"/>
  <c r="X10" i="22"/>
  <c r="AH10" i="22" s="1"/>
  <c r="Y15" i="22"/>
  <c r="AI15" i="22" s="1"/>
  <c r="AH15" i="22"/>
  <c r="AA15" i="22"/>
  <c r="Z15" i="22"/>
  <c r="AJ15" i="22" s="1"/>
  <c r="Z17" i="22"/>
  <c r="AJ17" i="22" s="1"/>
  <c r="AA17" i="22"/>
  <c r="L15" i="22"/>
  <c r="N15" i="22" s="1"/>
  <c r="L17" i="22"/>
  <c r="N17" i="22" s="1"/>
  <c r="Z11" i="22"/>
  <c r="AJ11" i="22" s="1"/>
  <c r="M16" i="22"/>
  <c r="Q13" i="22"/>
  <c r="Q9" i="22"/>
  <c r="Q8" i="22"/>
  <c r="Q11" i="22"/>
  <c r="Q17" i="22"/>
  <c r="Q16" i="22"/>
  <c r="X8" i="22"/>
  <c r="AH8" i="22" s="1"/>
  <c r="Y8" i="22"/>
  <c r="AI8" i="22" s="1"/>
  <c r="Y9" i="22"/>
  <c r="AI9" i="22" s="1"/>
  <c r="X9" i="22"/>
  <c r="AH9" i="22" s="1"/>
  <c r="Y17" i="22"/>
  <c r="AI17" i="22" s="1"/>
  <c r="X17" i="22"/>
  <c r="AH17" i="22" s="1"/>
  <c r="Z9" i="22"/>
  <c r="AJ9" i="22" s="1"/>
  <c r="X12" i="22"/>
  <c r="AH12" i="22" s="1"/>
  <c r="Z16" i="22"/>
  <c r="AJ16" i="22" s="1"/>
  <c r="AA11" i="22"/>
  <c r="M14" i="22"/>
  <c r="N14" i="22" s="1"/>
  <c r="AJ13" i="22"/>
  <c r="P12" i="22"/>
  <c r="P14" i="22"/>
  <c r="P10" i="22"/>
  <c r="P15" i="22"/>
  <c r="AX7" i="22" l="1"/>
  <c r="BH7" i="22" s="1"/>
  <c r="AY7" i="22"/>
  <c r="BI7" i="22" s="1"/>
  <c r="AD7" i="22"/>
  <c r="AN7" i="22" s="1"/>
  <c r="AY11" i="22"/>
  <c r="BI11" i="22" s="1"/>
  <c r="AX11" i="22"/>
  <c r="BH11" i="22" s="1"/>
  <c r="AS11" i="22"/>
  <c r="BC11" i="22" s="1"/>
  <c r="AR11" i="22"/>
  <c r="BB11" i="22" s="1"/>
  <c r="AY8" i="22"/>
  <c r="BI8" i="22" s="1"/>
  <c r="AX8" i="22"/>
  <c r="BH8" i="22" s="1"/>
  <c r="AY17" i="22"/>
  <c r="BI17" i="22" s="1"/>
  <c r="AX17" i="22"/>
  <c r="BH17" i="22" s="1"/>
  <c r="AS13" i="22"/>
  <c r="BC13" i="22" s="1"/>
  <c r="AR13" i="22"/>
  <c r="BB13" i="22" s="1"/>
  <c r="AY13" i="22"/>
  <c r="BI13" i="22" s="1"/>
  <c r="AX13" i="22"/>
  <c r="BH13" i="22" s="1"/>
  <c r="AS16" i="22"/>
  <c r="BC16" i="22" s="1"/>
  <c r="AR16" i="22"/>
  <c r="BB16" i="22" s="1"/>
  <c r="AY9" i="22"/>
  <c r="BI9" i="22" s="1"/>
  <c r="AX9" i="22"/>
  <c r="BH9" i="22" s="1"/>
  <c r="AS14" i="22"/>
  <c r="BC14" i="22" s="1"/>
  <c r="AR14" i="22"/>
  <c r="BB14" i="22" s="1"/>
  <c r="AY16" i="22"/>
  <c r="BI16" i="22" s="1"/>
  <c r="AX16" i="22"/>
  <c r="BH16" i="22" s="1"/>
  <c r="BB7" i="22"/>
  <c r="BC7" i="22"/>
  <c r="AK17" i="22"/>
  <c r="BC17" i="22"/>
  <c r="AK15" i="22"/>
  <c r="BC15" i="22"/>
  <c r="AK11" i="22"/>
  <c r="Q14" i="22"/>
  <c r="Q10" i="22"/>
  <c r="R10" i="22" s="1"/>
  <c r="S10" i="22" s="1"/>
  <c r="Q15" i="22"/>
  <c r="AD15" i="22" s="1"/>
  <c r="AN15" i="22" s="1"/>
  <c r="Q12" i="22"/>
  <c r="AE12" i="22" s="1"/>
  <c r="AO12" i="22" s="1"/>
  <c r="N16" i="22"/>
  <c r="X16" i="22"/>
  <c r="AH16" i="22" s="1"/>
  <c r="Y16" i="22"/>
  <c r="AI16" i="22" s="1"/>
  <c r="AJ19" i="22"/>
  <c r="AE11" i="22"/>
  <c r="AO11" i="22" s="1"/>
  <c r="AD11" i="22"/>
  <c r="AN11" i="22" s="1"/>
  <c r="R11" i="22"/>
  <c r="S11" i="22" s="1"/>
  <c r="X13" i="22"/>
  <c r="AH13" i="22" s="1"/>
  <c r="Y13" i="22"/>
  <c r="AI13" i="22" s="1"/>
  <c r="Y7" i="22"/>
  <c r="AI7" i="22" s="1"/>
  <c r="AE17" i="22"/>
  <c r="AO17" i="22" s="1"/>
  <c r="R17" i="22"/>
  <c r="S17" i="22" s="1"/>
  <c r="AD17" i="22"/>
  <c r="AN17" i="22" s="1"/>
  <c r="X11" i="22"/>
  <c r="AH11" i="22" s="1"/>
  <c r="Y11" i="22"/>
  <c r="AI11" i="22" s="1"/>
  <c r="R8" i="22"/>
  <c r="T8" i="22" s="1"/>
  <c r="AE8" i="22"/>
  <c r="AO8" i="22" s="1"/>
  <c r="AD8" i="22"/>
  <c r="AN8" i="22" s="1"/>
  <c r="AD16" i="22"/>
  <c r="AN16" i="22" s="1"/>
  <c r="R16" i="22"/>
  <c r="S16" i="22" s="1"/>
  <c r="AE16" i="22"/>
  <c r="AO16" i="22" s="1"/>
  <c r="R7" i="22"/>
  <c r="T7" i="22" s="1"/>
  <c r="AE7" i="22"/>
  <c r="AO7" i="22" s="1"/>
  <c r="AD13" i="22"/>
  <c r="AN13" i="22" s="1"/>
  <c r="AE13" i="22"/>
  <c r="AO13" i="22" s="1"/>
  <c r="R13" i="22"/>
  <c r="T13" i="22" s="1"/>
  <c r="X14" i="22"/>
  <c r="AH14" i="22" s="1"/>
  <c r="Y14" i="22"/>
  <c r="AI14" i="22" s="1"/>
  <c r="R9" i="22"/>
  <c r="T9" i="22" s="1"/>
  <c r="AE9" i="22"/>
  <c r="AO9" i="22" s="1"/>
  <c r="AD9" i="22"/>
  <c r="AN9" i="22" s="1"/>
  <c r="AE10" i="22" l="1"/>
  <c r="AO10" i="22" s="1"/>
  <c r="AD10" i="22"/>
  <c r="AN10" i="22" s="1"/>
  <c r="AW7" i="22"/>
  <c r="BG7" i="22" s="1"/>
  <c r="AV7" i="22"/>
  <c r="BF7" i="22" s="1"/>
  <c r="AB7" i="22"/>
  <c r="AL7" i="22" s="1"/>
  <c r="AV8" i="22"/>
  <c r="BF8" i="22" s="1"/>
  <c r="AW8" i="22"/>
  <c r="BG8" i="22" s="1"/>
  <c r="AY12" i="22"/>
  <c r="BI12" i="22" s="1"/>
  <c r="AX12" i="22"/>
  <c r="BH12" i="22" s="1"/>
  <c r="AY10" i="22"/>
  <c r="BI10" i="22" s="1"/>
  <c r="AX10" i="22"/>
  <c r="BH10" i="22" s="1"/>
  <c r="AY15" i="22"/>
  <c r="BI15" i="22" s="1"/>
  <c r="AX15" i="22"/>
  <c r="BH15" i="22" s="1"/>
  <c r="AV9" i="22"/>
  <c r="BF9" i="22" s="1"/>
  <c r="AW9" i="22"/>
  <c r="BG9" i="22" s="1"/>
  <c r="AV13" i="22"/>
  <c r="BF13" i="22" s="1"/>
  <c r="AW13" i="22"/>
  <c r="BG13" i="22" s="1"/>
  <c r="AY14" i="22"/>
  <c r="BI14" i="22" s="1"/>
  <c r="AX14" i="22"/>
  <c r="BH14" i="22" s="1"/>
  <c r="BB19" i="22"/>
  <c r="AD12" i="22"/>
  <c r="AN12" i="22" s="1"/>
  <c r="R15" i="22"/>
  <c r="T15" i="22" s="1"/>
  <c r="AB15" i="22" s="1"/>
  <c r="AL15" i="22" s="1"/>
  <c r="R14" i="22"/>
  <c r="T14" i="22" s="1"/>
  <c r="AB14" i="22" s="1"/>
  <c r="AL14" i="22" s="1"/>
  <c r="AE15" i="22"/>
  <c r="AO15" i="22" s="1"/>
  <c r="AD14" i="22"/>
  <c r="AN14" i="22" s="1"/>
  <c r="AE14" i="22"/>
  <c r="AO14" i="22" s="1"/>
  <c r="R12" i="22"/>
  <c r="S12" i="22" s="1"/>
  <c r="Q19" i="22"/>
  <c r="S8" i="22"/>
  <c r="U8" i="22" s="1"/>
  <c r="T17" i="22"/>
  <c r="U17" i="22" s="1"/>
  <c r="AH19" i="22"/>
  <c r="AB8" i="22"/>
  <c r="AL8" i="22" s="1"/>
  <c r="AC8" i="22"/>
  <c r="AM8" i="22" s="1"/>
  <c r="AC7" i="22"/>
  <c r="AM7" i="22" s="1"/>
  <c r="AC13" i="22"/>
  <c r="AM13" i="22" s="1"/>
  <c r="AB13" i="22"/>
  <c r="AL13" i="22" s="1"/>
  <c r="AC9" i="22"/>
  <c r="AM9" i="22" s="1"/>
  <c r="AB9" i="22"/>
  <c r="AL9" i="22" s="1"/>
  <c r="S9" i="22"/>
  <c r="U9" i="22" s="1"/>
  <c r="S13" i="22"/>
  <c r="U13" i="22" s="1"/>
  <c r="T16" i="22"/>
  <c r="T11" i="22"/>
  <c r="T10" i="22"/>
  <c r="S7" i="22"/>
  <c r="U7" i="22" s="1"/>
  <c r="S15" i="22" l="1"/>
  <c r="U15" i="22" s="1"/>
  <c r="AC14" i="22"/>
  <c r="AM14" i="22" s="1"/>
  <c r="AC15" i="22"/>
  <c r="AM15" i="22" s="1"/>
  <c r="S14" i="22"/>
  <c r="U14" i="22" s="1"/>
  <c r="AV10" i="22"/>
  <c r="BF10" i="22" s="1"/>
  <c r="AW10" i="22"/>
  <c r="BG10" i="22" s="1"/>
  <c r="AW11" i="22"/>
  <c r="BG11" i="22" s="1"/>
  <c r="AV11" i="22"/>
  <c r="BF11" i="22" s="1"/>
  <c r="AW16" i="22"/>
  <c r="BG16" i="22" s="1"/>
  <c r="AV16" i="22"/>
  <c r="BF16" i="22" s="1"/>
  <c r="BH19" i="22"/>
  <c r="AV14" i="22"/>
  <c r="BF14" i="22" s="1"/>
  <c r="AW14" i="22"/>
  <c r="BG14" i="22" s="1"/>
  <c r="AV17" i="22"/>
  <c r="BF17" i="22" s="1"/>
  <c r="AW17" i="22"/>
  <c r="BG17" i="22" s="1"/>
  <c r="AV15" i="22"/>
  <c r="BF15" i="22" s="1"/>
  <c r="AW15" i="22"/>
  <c r="BG15" i="22" s="1"/>
  <c r="AB17" i="22"/>
  <c r="AL17" i="22" s="1"/>
  <c r="T12" i="22"/>
  <c r="AN19" i="22"/>
  <c r="AC17" i="22"/>
  <c r="AM17" i="22" s="1"/>
  <c r="AC16" i="22"/>
  <c r="AM16" i="22" s="1"/>
  <c r="U16" i="22"/>
  <c r="AB16" i="22"/>
  <c r="AL16" i="22" s="1"/>
  <c r="AB10" i="22"/>
  <c r="AL10" i="22" s="1"/>
  <c r="AC10" i="22"/>
  <c r="AM10" i="22" s="1"/>
  <c r="U10" i="22"/>
  <c r="AC11" i="22"/>
  <c r="AM11" i="22" s="1"/>
  <c r="AB11" i="22"/>
  <c r="AL11" i="22" s="1"/>
  <c r="U11" i="22"/>
  <c r="U12" i="22" l="1"/>
  <c r="AV12" i="22"/>
  <c r="BF12" i="22" s="1"/>
  <c r="AW12" i="22"/>
  <c r="BG12" i="22" s="1"/>
  <c r="AC12" i="22"/>
  <c r="AM12" i="22" s="1"/>
  <c r="AB12" i="22"/>
  <c r="AL12" i="22" s="1"/>
  <c r="AL19" i="22" l="1"/>
  <c r="BF19" i="22"/>
</calcChain>
</file>

<file path=xl/sharedStrings.xml><?xml version="1.0" encoding="utf-8"?>
<sst xmlns="http://schemas.openxmlformats.org/spreadsheetml/2006/main" count="118" uniqueCount="41">
  <si>
    <t>Historical data</t>
  </si>
  <si>
    <t>Actual calculations</t>
  </si>
  <si>
    <t>Standard Error</t>
  </si>
  <si>
    <t>5% CI</t>
  </si>
  <si>
    <t>95% CI</t>
  </si>
  <si>
    <t>Upper and lower limits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</si>
  <si>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</si>
  <si>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</si>
  <si>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</si>
  <si>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</si>
  <si>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</si>
  <si>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</si>
  <si>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</si>
  <si>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</si>
  <si>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</si>
  <si>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</si>
  <si>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</si>
  <si>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</si>
  <si>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Baseline using average</t>
  </si>
  <si>
    <t>CI using SE</t>
  </si>
  <si>
    <t>Using forecasting function in Excel</t>
  </si>
  <si>
    <t>CI using SQRT of deaths</t>
  </si>
  <si>
    <t>Forecast</t>
  </si>
  <si>
    <t>Sqrt of deaths</t>
  </si>
  <si>
    <t>Excess deaths from threshold using historical average</t>
  </si>
  <si>
    <t>Percentage above threshold using historical average</t>
  </si>
  <si>
    <t>Excess deaths from baseline using historical average</t>
  </si>
  <si>
    <t>Percentage above baseline using historical average</t>
  </si>
  <si>
    <t>Excess deaths from threshold using forecasting</t>
  </si>
  <si>
    <t>Percentage above threshold using forecasting</t>
  </si>
  <si>
    <t>Excess deaths from baseline using forecasting</t>
  </si>
  <si>
    <t>Percentage above baseline using forecasting</t>
  </si>
  <si>
    <t>Percentage above threshold uing forecasting</t>
  </si>
  <si>
    <t>Negative values and errors set to zero</t>
  </si>
  <si>
    <t>Reporting month</t>
  </si>
  <si>
    <t>COVID pandemic</t>
  </si>
  <si>
    <t>2020 Excess</t>
  </si>
  <si>
    <t>2021 Excess</t>
  </si>
  <si>
    <t xml:space="preserve">Monthly average </t>
  </si>
  <si>
    <t>tunisia</t>
  </si>
  <si>
    <t>Excess mortality calculation for [TUNISIA] facility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</si>
</sst>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##0"/>
  </numFmts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</font>
    <font>
      <sz val="9"/>
      <color indexed="8"/>
      <name val="Arial"/>
    </font>
    <font>
      <sz val="9"/>
      <color indexed="60"/>
      <name val="Arial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</borders>
  <cellStyleXfs count="7">
    <xf numFmtId="0" fontId="0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2" fillId="0" borderId="0"/>
  </cellStyleXfs>
  <cellXfs count="134">
    <xf numFmtId="0" fontId="0" fillId="0" borderId="0" xfId="0" applyNumberFormat="1" applyFont="1" applyFill="1" applyBorder="1" applyAlignment="1"/>
    <xf numFmtId="0" fontId="1" fillId="0" borderId="0" xfId="0" applyFont="1"/>
    <xf numFmtId="0" fontId="5" fillId="0" borderId="0" xfId="0" applyFont="1"/>
    <xf numFmtId="0" fontId="6" fillId="0" borderId="0" xfId="0" applyFont="1"/>
    <xf numFmtId="3" fontId="1" fillId="0" borderId="0" xfId="2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0" fontId="3" fillId="0" borderId="0" xfId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3" xfId="0" applyFont="1" applyFill="1" applyBorder="1"/>
    <xf numFmtId="0" fontId="2" fillId="0" borderId="4" xfId="0" applyFont="1" applyFill="1" applyBorder="1"/>
    <xf numFmtId="3" fontId="1" fillId="2" borderId="9" xfId="2" applyNumberFormat="1" applyFill="1" applyBorder="1" applyAlignment="1">
      <alignment horizontal="right"/>
    </xf>
    <xf numFmtId="3" fontId="1" fillId="2" borderId="10" xfId="2" applyNumberFormat="1" applyFill="1" applyBorder="1" applyAlignment="1">
      <alignment horizontal="right"/>
    </xf>
    <xf numFmtId="3" fontId="1" fillId="2" borderId="12" xfId="2" applyNumberFormat="1" applyFill="1" applyBorder="1" applyAlignment="1">
      <alignment horizontal="right"/>
    </xf>
    <xf numFmtId="3" fontId="8" fillId="3" borderId="12" xfId="0" applyNumberFormat="1" applyFont="1" applyFill="1" applyBorder="1"/>
    <xf numFmtId="3" fontId="8" fillId="3" borderId="0" xfId="0" applyNumberFormat="1" applyFont="1" applyFill="1" applyBorder="1"/>
    <xf numFmtId="3" fontId="8" fillId="3" borderId="14" xfId="0" applyNumberFormat="1" applyFont="1" applyFill="1" applyBorder="1"/>
    <xf numFmtId="3" fontId="8" fillId="3" borderId="15" xfId="0" applyNumberFormat="1" applyFont="1" applyFill="1" applyBorder="1"/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Fill="1" applyBorder="1"/>
    <xf numFmtId="3" fontId="1" fillId="6" borderId="3" xfId="0" applyNumberFormat="1" applyFont="1" applyFill="1" applyBorder="1"/>
    <xf numFmtId="3" fontId="1" fillId="6" borderId="11" xfId="0" applyNumberFormat="1" applyFont="1" applyFill="1" applyBorder="1"/>
    <xf numFmtId="3" fontId="1" fillId="6" borderId="0" xfId="0" applyNumberFormat="1" applyFont="1" applyFill="1" applyBorder="1"/>
    <xf numFmtId="3" fontId="1" fillId="6" borderId="12" xfId="0" applyNumberFormat="1" applyFont="1" applyFill="1" applyBorder="1"/>
    <xf numFmtId="3" fontId="1" fillId="8" borderId="3" xfId="0" applyNumberFormat="1" applyFont="1" applyFill="1" applyBorder="1"/>
    <xf numFmtId="3" fontId="1" fillId="8" borderId="11" xfId="0" applyNumberFormat="1" applyFont="1" applyFill="1" applyBorder="1"/>
    <xf numFmtId="3" fontId="1" fillId="8" borderId="0" xfId="0" applyNumberFormat="1" applyFont="1" applyFill="1" applyBorder="1"/>
    <xf numFmtId="3" fontId="1" fillId="8" borderId="12" xfId="0" applyNumberFormat="1" applyFont="1" applyFill="1" applyBorder="1"/>
    <xf numFmtId="0" fontId="10" fillId="0" borderId="8" xfId="0" applyFont="1" applyFill="1" applyBorder="1" applyAlignment="1">
      <alignment horizontal="left"/>
    </xf>
    <xf numFmtId="3" fontId="8" fillId="3" borderId="8" xfId="0" applyNumberFormat="1" applyFont="1" applyFill="1" applyBorder="1"/>
    <xf numFmtId="3" fontId="8" fillId="3" borderId="16" xfId="0" applyNumberFormat="1" applyFont="1" applyFill="1" applyBorder="1"/>
    <xf numFmtId="3" fontId="8" fillId="3" borderId="17" xfId="0" applyNumberFormat="1" applyFont="1" applyFill="1" applyBorder="1"/>
    <xf numFmtId="3" fontId="8" fillId="3" borderId="10" xfId="0" applyNumberFormat="1" applyFont="1" applyFill="1" applyBorder="1"/>
    <xf numFmtId="0" fontId="10" fillId="0" borderId="11" xfId="0" applyFont="1" applyFill="1" applyBorder="1" applyAlignment="1">
      <alignment horizontal="left"/>
    </xf>
    <xf numFmtId="3" fontId="8" fillId="3" borderId="11" xfId="0" applyNumberFormat="1" applyFont="1" applyFill="1" applyBorder="1"/>
    <xf numFmtId="3" fontId="8" fillId="3" borderId="18" xfId="0" applyNumberFormat="1" applyFont="1" applyFill="1" applyBorder="1"/>
    <xf numFmtId="3" fontId="8" fillId="3" borderId="19" xfId="0" applyNumberFormat="1" applyFont="1" applyFill="1" applyBorder="1"/>
    <xf numFmtId="0" fontId="10" fillId="0" borderId="13" xfId="0" applyFont="1" applyFill="1" applyBorder="1" applyAlignment="1">
      <alignment horizontal="left"/>
    </xf>
    <xf numFmtId="3" fontId="8" fillId="3" borderId="13" xfId="0" applyNumberFormat="1" applyFont="1" applyFill="1" applyBorder="1"/>
    <xf numFmtId="3" fontId="8" fillId="3" borderId="20" xfId="0" applyNumberFormat="1" applyFont="1" applyFill="1" applyBorder="1"/>
    <xf numFmtId="3" fontId="8" fillId="3" borderId="21" xfId="0" applyNumberFormat="1" applyFont="1" applyFill="1" applyBorder="1"/>
    <xf numFmtId="3" fontId="1" fillId="8" borderId="8" xfId="2" applyNumberFormat="1" applyFill="1" applyBorder="1" applyAlignment="1">
      <alignment wrapText="1"/>
    </xf>
    <xf numFmtId="3" fontId="1" fillId="8" borderId="10" xfId="2" applyNumberFormat="1" applyFill="1" applyBorder="1" applyAlignment="1">
      <alignment wrapText="1"/>
    </xf>
    <xf numFmtId="3" fontId="1" fillId="8" borderId="11" xfId="2" applyNumberFormat="1" applyFill="1" applyBorder="1" applyAlignment="1">
      <alignment wrapText="1"/>
    </xf>
    <xf numFmtId="3" fontId="1" fillId="8" borderId="12" xfId="2" applyNumberFormat="1" applyFill="1" applyBorder="1" applyAlignment="1">
      <alignment wrapText="1"/>
    </xf>
    <xf numFmtId="3" fontId="1" fillId="8" borderId="13" xfId="2" applyNumberFormat="1" applyFill="1" applyBorder="1" applyAlignment="1">
      <alignment wrapText="1"/>
    </xf>
    <xf numFmtId="3" fontId="1" fillId="8" borderId="15" xfId="2" applyNumberFormat="1" applyFill="1" applyBorder="1" applyAlignment="1">
      <alignment wrapText="1"/>
    </xf>
    <xf numFmtId="3" fontId="1" fillId="8" borderId="0" xfId="2" applyNumberFormat="1" applyFill="1" applyBorder="1" applyAlignment="1">
      <alignment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3" fontId="1" fillId="6" borderId="8" xfId="2" applyNumberFormat="1" applyFill="1" applyBorder="1" applyAlignment="1">
      <alignment wrapText="1"/>
    </xf>
    <xf numFmtId="3" fontId="1" fillId="6" borderId="10" xfId="2" applyNumberFormat="1" applyFill="1" applyBorder="1" applyAlignment="1">
      <alignment wrapText="1"/>
    </xf>
    <xf numFmtId="3" fontId="1" fillId="6" borderId="9" xfId="2" applyNumberFormat="1" applyFill="1" applyBorder="1" applyAlignment="1">
      <alignment wrapText="1"/>
    </xf>
    <xf numFmtId="3" fontId="1" fillId="6" borderId="11" xfId="2" applyNumberFormat="1" applyFill="1" applyBorder="1" applyAlignment="1">
      <alignment wrapText="1"/>
    </xf>
    <xf numFmtId="3" fontId="1" fillId="6" borderId="12" xfId="2" applyNumberFormat="1" applyFill="1" applyBorder="1" applyAlignment="1">
      <alignment wrapText="1"/>
    </xf>
    <xf numFmtId="3" fontId="1" fillId="6" borderId="0" xfId="2" applyNumberFormat="1" applyFill="1" applyBorder="1" applyAlignment="1">
      <alignment wrapText="1"/>
    </xf>
    <xf numFmtId="3" fontId="1" fillId="6" borderId="13" xfId="2" applyNumberFormat="1" applyFill="1" applyBorder="1" applyAlignment="1">
      <alignment wrapText="1"/>
    </xf>
    <xf numFmtId="3" fontId="1" fillId="6" borderId="15" xfId="2" applyNumberFormat="1" applyFill="1" applyBorder="1" applyAlignment="1">
      <alignment wrapText="1"/>
    </xf>
    <xf numFmtId="3" fontId="1" fillId="6" borderId="14" xfId="2" applyNumberFormat="1" applyFill="1" applyBorder="1" applyAlignment="1">
      <alignment wrapText="1"/>
    </xf>
    <xf numFmtId="3" fontId="1" fillId="8" borderId="2" xfId="0" applyNumberFormat="1" applyFont="1" applyFill="1" applyBorder="1"/>
    <xf numFmtId="3" fontId="1" fillId="8" borderId="8" xfId="0" applyNumberFormat="1" applyFont="1" applyFill="1" applyBorder="1"/>
    <xf numFmtId="3" fontId="1" fillId="8" borderId="9" xfId="0" applyNumberFormat="1" applyFont="1" applyFill="1" applyBorder="1"/>
    <xf numFmtId="3" fontId="1" fillId="8" borderId="10" xfId="0" applyNumberFormat="1" applyFont="1" applyFill="1" applyBorder="1"/>
    <xf numFmtId="3" fontId="1" fillId="8" borderId="4" xfId="0" applyNumberFormat="1" applyFont="1" applyFill="1" applyBorder="1"/>
    <xf numFmtId="3" fontId="1" fillId="8" borderId="13" xfId="0" applyNumberFormat="1" applyFont="1" applyFill="1" applyBorder="1"/>
    <xf numFmtId="3" fontId="1" fillId="8" borderId="14" xfId="0" applyNumberFormat="1" applyFont="1" applyFill="1" applyBorder="1"/>
    <xf numFmtId="3" fontId="1" fillId="8" borderId="15" xfId="0" applyNumberFormat="1" applyFont="1" applyFill="1" applyBorder="1"/>
    <xf numFmtId="3" fontId="1" fillId="6" borderId="13" xfId="0" applyNumberFormat="1" applyFont="1" applyFill="1" applyBorder="1"/>
    <xf numFmtId="0" fontId="1" fillId="6" borderId="14" xfId="0" applyFont="1" applyFill="1" applyBorder="1"/>
    <xf numFmtId="3" fontId="1" fillId="6" borderId="15" xfId="0" applyNumberFormat="1" applyFont="1" applyFill="1" applyBorder="1"/>
    <xf numFmtId="0" fontId="8" fillId="3" borderId="15" xfId="0" applyFont="1" applyFill="1" applyBorder="1"/>
    <xf numFmtId="3" fontId="2" fillId="8" borderId="13" xfId="0" applyNumberFormat="1" applyFont="1" applyFill="1" applyBorder="1" applyAlignment="1">
      <alignment wrapText="1"/>
    </xf>
    <xf numFmtId="0" fontId="1" fillId="8" borderId="15" xfId="0" applyFont="1" applyFill="1" applyBorder="1" applyAlignment="1">
      <alignment wrapText="1"/>
    </xf>
    <xf numFmtId="3" fontId="2" fillId="6" borderId="13" xfId="0" applyNumberFormat="1" applyFont="1" applyFill="1" applyBorder="1" applyAlignment="1">
      <alignment wrapText="1"/>
    </xf>
    <xf numFmtId="0" fontId="1" fillId="6" borderId="15" xfId="0" applyFont="1" applyFill="1" applyBorder="1" applyAlignment="1">
      <alignment wrapText="1"/>
    </xf>
    <xf numFmtId="3" fontId="2" fillId="6" borderId="14" xfId="0" applyNumberFormat="1" applyFont="1" applyFill="1" applyBorder="1" applyAlignment="1">
      <alignment wrapText="1"/>
    </xf>
    <xf numFmtId="3" fontId="1" fillId="8" borderId="9" xfId="2" applyNumberFormat="1" applyFill="1" applyBorder="1" applyAlignment="1">
      <alignment wrapText="1"/>
    </xf>
    <xf numFmtId="3" fontId="1" fillId="8" borderId="14" xfId="2" applyNumberFormat="1" applyFill="1" applyBorder="1" applyAlignment="1">
      <alignment wrapText="1"/>
    </xf>
    <xf numFmtId="3" fontId="8" fillId="3" borderId="9" xfId="0" applyNumberFormat="1" applyFont="1" applyFill="1" applyBorder="1"/>
    <xf numFmtId="3" fontId="1" fillId="6" borderId="17" xfId="2" applyNumberFormat="1" applyFill="1" applyBorder="1" applyAlignment="1">
      <alignment wrapText="1"/>
    </xf>
    <xf numFmtId="3" fontId="1" fillId="6" borderId="19" xfId="2" applyNumberFormat="1" applyFill="1" applyBorder="1" applyAlignment="1">
      <alignment wrapText="1"/>
    </xf>
    <xf numFmtId="3" fontId="1" fillId="8" borderId="17" xfId="2" applyNumberFormat="1" applyFill="1" applyBorder="1" applyAlignment="1">
      <alignment wrapText="1"/>
    </xf>
    <xf numFmtId="3" fontId="1" fillId="8" borderId="19" xfId="2" applyNumberFormat="1" applyFill="1" applyBorder="1" applyAlignment="1">
      <alignment wrapText="1"/>
    </xf>
    <xf numFmtId="3" fontId="1" fillId="6" borderId="21" xfId="2" applyNumberFormat="1" applyFill="1" applyBorder="1" applyAlignment="1">
      <alignment wrapText="1"/>
    </xf>
    <xf numFmtId="0" fontId="2" fillId="5" borderId="22" xfId="0" applyFont="1" applyFill="1" applyBorder="1" applyAlignment="1">
      <alignment horizontal="center" vertical="center" wrapText="1"/>
    </xf>
    <xf numFmtId="3" fontId="1" fillId="8" borderId="21" xfId="2" applyNumberFormat="1" applyFill="1" applyBorder="1" applyAlignment="1">
      <alignment wrapText="1"/>
    </xf>
    <xf numFmtId="3" fontId="1" fillId="6" borderId="2" xfId="0" applyNumberFormat="1" applyFont="1" applyFill="1" applyBorder="1"/>
    <xf numFmtId="3" fontId="1" fillId="6" borderId="4" xfId="0" applyNumberFormat="1" applyFont="1" applyFill="1" applyBorder="1"/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0" fontId="7" fillId="7" borderId="8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7" borderId="22" xfId="0" applyFont="1" applyFill="1" applyBorder="1" applyAlignment="1">
      <alignment horizontal="center" vertical="center" wrapText="1"/>
    </xf>
    <xf numFmtId="3" fontId="1" fillId="2" borderId="15" xfId="0" applyNumberFormat="1" applyFont="1" applyFill="1" applyBorder="1"/>
    <xf numFmtId="3" fontId="2" fillId="0" borderId="0" xfId="0" applyNumberFormat="1" applyFont="1"/>
    <xf numFmtId="0" fontId="2" fillId="0" borderId="1" xfId="0" applyFont="1" applyBorder="1" applyAlignment="1">
      <alignment vertical="center"/>
    </xf>
    <xf numFmtId="0" fontId="2" fillId="9" borderId="5" xfId="0" applyFont="1" applyFill="1" applyBorder="1" applyAlignment="1">
      <alignment horizontal="center" vertical="center"/>
    </xf>
    <xf numFmtId="3" fontId="1" fillId="2" borderId="12" xfId="0" applyNumberFormat="1" applyFont="1" applyFill="1" applyBorder="1"/>
    <xf numFmtId="165" fontId="13" fillId="0" borderId="23" xfId="6" applyNumberFormat="1" applyFont="1" applyBorder="1" applyAlignment="1">
      <alignment horizontal="right" vertical="center"/>
    </xf>
    <xf numFmtId="165" fontId="14" fillId="0" borderId="24" xfId="4" applyNumberFormat="1" applyFont="1" applyBorder="1" applyAlignment="1">
      <alignment horizontal="right" vertical="top"/>
    </xf>
    <xf numFmtId="165" fontId="14" fillId="0" borderId="24" xfId="5" applyNumberFormat="1" applyFont="1" applyBorder="1" applyAlignment="1">
      <alignment horizontal="right" vertical="top"/>
    </xf>
    <xf numFmtId="165" fontId="13" fillId="0" borderId="25" xfId="6" applyNumberFormat="1" applyFont="1" applyBorder="1" applyAlignment="1">
      <alignment horizontal="right" vertical="center"/>
    </xf>
    <xf numFmtId="165" fontId="14" fillId="0" borderId="26" xfId="4" applyNumberFormat="1" applyFont="1" applyBorder="1" applyAlignment="1">
      <alignment horizontal="right" vertical="top"/>
    </xf>
    <xf numFmtId="165" fontId="14" fillId="0" borderId="26" xfId="5" applyNumberFormat="1" applyFont="1" applyBorder="1" applyAlignment="1">
      <alignment horizontal="right" vertical="top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7">
    <cellStyle name="Comma 3" xfId="2" xr:uid="{00000000-0005-0000-0000-000000000000}"/>
    <cellStyle name="Hyperlink" xfId="1" builtinId="8"/>
    <cellStyle name="Normal" xfId="0" builtinId="0"/>
    <cellStyle name="Normal 2" xfId="3" xr:uid="{00000000-0005-0000-0000-000003000000}"/>
    <cellStyle name="Normal_2018" xfId="6" xr:uid="{00000000-0005-0000-0000-000004000000}"/>
    <cellStyle name="Normal_Feuil1" xfId="4" xr:uid="{00000000-0005-0000-0000-000005000000}"/>
    <cellStyle name="Normal_Feuil2" xfId="5" xr:uid="{00000000-0005-0000-0000-000006000000}"/>
  </cellStyles>
  <dxfs count="0"/>
  <tableStyles count="0" defaultTableStyle="TableStyleMedium2" defaultPivotStyle="PivotStyleLight16"/>
  <colors>
    <mruColors>
      <color rgb="FFFF6D6D"/>
      <color rgb="FFFFAFAF"/>
      <color rgb="FFFFD5D5"/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[Tunisia] 2020 and 2021 deaths by month compared to the upper and lower limits (95% CI) of historical average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188165773193391"/>
          <c:y val="2.503575832861390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Total!$L$6</c:f>
              <c:strCache>
                <c:ptCount val="1"/>
                <c:pt idx="0">
                  <c:v>5% CI</c:v>
                </c:pt>
              </c:strCache>
            </c:strRef>
          </c:tx>
          <c:spPr>
            <a:noFill/>
            <a:ln>
              <a:solidFill>
                <a:schemeClr val="accent1">
                  <a:lumMod val="20000"/>
                  <a:lumOff val="80000"/>
                </a:schemeClr>
              </a:solidFill>
            </a:ln>
            <a:effectLst/>
          </c:spPr>
          <c:cat>
            <c:strRef>
              <c:f>Total!$A$7:$A$18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Total!$L$7:$L$18</c:f>
              <c:numCache>
                <c:formatCode>#,##0</c:formatCode>
                <c:ptCount val="12"/>
                <c:pt idx="0">
                  <c:v>6664.5455159789262</c:v>
                </c:pt>
                <c:pt idx="1">
                  <c:v>6112.5061829453734</c:v>
                </c:pt>
                <c:pt idx="2">
                  <c:v>6171.0025781717432</c:v>
                </c:pt>
                <c:pt idx="3">
                  <c:v>4932.2455847039328</c:v>
                </c:pt>
                <c:pt idx="4">
                  <c:v>4798.5884680968938</c:v>
                </c:pt>
                <c:pt idx="5">
                  <c:v>4423.3061207688224</c:v>
                </c:pt>
                <c:pt idx="6">
                  <c:v>4978.2546061551902</c:v>
                </c:pt>
                <c:pt idx="7">
                  <c:v>5035.1659765622553</c:v>
                </c:pt>
                <c:pt idx="8">
                  <c:v>4646.5620119906634</c:v>
                </c:pt>
                <c:pt idx="9">
                  <c:v>4907.5548888911671</c:v>
                </c:pt>
                <c:pt idx="10">
                  <c:v>5255.3860360504805</c:v>
                </c:pt>
                <c:pt idx="11">
                  <c:v>5740.625054430463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D-45CA-A2DE-A847BCBF5F53}"/>
            </c:ext>
          </c:extLst>
        </c:ser>
        <c:ser>
          <c:idx val="2"/>
          <c:order val="1"/>
          <c:tx>
            <c:strRef>
              <c:f>Total!$N$6</c:f>
              <c:strCache>
                <c:ptCount val="1"/>
                <c:pt idx="0">
                  <c:v>Upper and lower limits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cat>
            <c:strRef>
              <c:f>Total!$A$7:$A$18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Total!$N$7:$N$18</c:f>
              <c:numCache>
                <c:formatCode>#,##0</c:formatCode>
                <c:ptCount val="12"/>
                <c:pt idx="0">
                  <c:v>1418.5089680421479</c:v>
                </c:pt>
                <c:pt idx="1">
                  <c:v>951.38763410925276</c:v>
                </c:pt>
                <c:pt idx="2">
                  <c:v>495.19484365651442</c:v>
                </c:pt>
                <c:pt idx="3">
                  <c:v>560.7088305921352</c:v>
                </c:pt>
                <c:pt idx="4">
                  <c:v>249.62306380621158</c:v>
                </c:pt>
                <c:pt idx="5">
                  <c:v>558.58775846235585</c:v>
                </c:pt>
                <c:pt idx="6">
                  <c:v>676.69078768962027</c:v>
                </c:pt>
                <c:pt idx="7">
                  <c:v>636.06804687548902</c:v>
                </c:pt>
                <c:pt idx="8">
                  <c:v>526.07597601867383</c:v>
                </c:pt>
                <c:pt idx="9">
                  <c:v>542.09022221766645</c:v>
                </c:pt>
                <c:pt idx="10">
                  <c:v>566.42792789903979</c:v>
                </c:pt>
                <c:pt idx="11">
                  <c:v>941.54989113907322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6D-45CA-A2DE-A847BCBF5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427712"/>
        <c:axId val="211279168"/>
      </c:areaChart>
      <c:lineChart>
        <c:grouping val="standard"/>
        <c:varyColors val="0"/>
        <c:ser>
          <c:idx val="3"/>
          <c:order val="2"/>
          <c:tx>
            <c:strRef>
              <c:f>Total!$G$6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Total!$A$7:$A$18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Total!$G$7:$G$18</c:f>
              <c:numCache>
                <c:formatCode>###0</c:formatCode>
                <c:ptCount val="12"/>
                <c:pt idx="0">
                  <c:v>4348</c:v>
                </c:pt>
                <c:pt idx="1">
                  <c:v>4065</c:v>
                </c:pt>
                <c:pt idx="2">
                  <c:v>3809</c:v>
                </c:pt>
                <c:pt idx="3">
                  <c:v>3064</c:v>
                </c:pt>
                <c:pt idx="4">
                  <c:v>2824</c:v>
                </c:pt>
                <c:pt idx="5">
                  <c:v>2809</c:v>
                </c:pt>
                <c:pt idx="6">
                  <c:v>3030</c:v>
                </c:pt>
                <c:pt idx="7">
                  <c:v>3472</c:v>
                </c:pt>
                <c:pt idx="8">
                  <c:v>2665</c:v>
                </c:pt>
                <c:pt idx="9">
                  <c:v>4125</c:v>
                </c:pt>
                <c:pt idx="10">
                  <c:v>4481</c:v>
                </c:pt>
                <c:pt idx="11">
                  <c:v>4232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6D-45CA-A2DE-A847BCBF5F53}"/>
            </c:ext>
          </c:extLst>
        </c:ser>
        <c:ser>
          <c:idx val="1"/>
          <c:order val="3"/>
          <c:tx>
            <c:strRef>
              <c:f>Total!$H$6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Total!$A$7:$A$18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Total!$H$7:$H$18</c:f>
              <c:numCache>
                <c:formatCode>#,##0</c:formatCode>
                <c:ptCount val="12"/>
                <c:pt idx="0">
                  <c:v>6916</c:v>
                </c:pt>
                <c:pt idx="1">
                  <c:v>4580</c:v>
                </c:pt>
                <c:pt idx="2">
                  <c:v>5020</c:v>
                </c:pt>
                <c:pt idx="3">
                  <c:v>5821</c:v>
                </c:pt>
                <c:pt idx="4">
                  <c:v>5631</c:v>
                </c:pt>
                <c:pt idx="5">
                  <c:v>6211</c:v>
                </c:pt>
                <c:pt idx="6">
                  <c:v>9840</c:v>
                </c:pt>
                <c:pt idx="7">
                  <c:v>7766</c:v>
                </c:pt>
                <c:pt idx="8">
                  <c:v>4752</c:v>
                </c:pt>
                <c:pt idx="9">
                  <c:v>3937</c:v>
                </c:pt>
                <c:pt idx="10">
                  <c:v>3969</c:v>
                </c:pt>
                <c:pt idx="11">
                  <c:v>4780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6D-45CA-A2DE-A847BCBF5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427712"/>
        <c:axId val="211279168"/>
      </c:lineChart>
      <c:catAx>
        <c:axId val="22142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9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27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27712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[Tunisia] 2020 and 2021 deaths by month compared to the forecasted upper and lower limits (95% CI using sqrt of deaths)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188165773193391"/>
          <c:y val="2.503575832861390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Total!$S$6</c:f>
              <c:strCache>
                <c:ptCount val="1"/>
                <c:pt idx="0">
                  <c:v>5% CI</c:v>
                </c:pt>
              </c:strCache>
            </c:strRef>
          </c:tx>
          <c:spPr>
            <a:noFill/>
            <a:ln>
              <a:solidFill>
                <a:schemeClr val="accent1">
                  <a:lumMod val="20000"/>
                  <a:lumOff val="80000"/>
                </a:schemeClr>
              </a:solidFill>
            </a:ln>
            <a:effectLst/>
          </c:spPr>
          <c:cat>
            <c:strRef>
              <c:f>Total!$A$7:$A$18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Total!$S$7:$S$18</c:f>
              <c:numCache>
                <c:formatCode>#,##0</c:formatCode>
                <c:ptCount val="12"/>
                <c:pt idx="0">
                  <c:v>7013.0595028555472</c:v>
                </c:pt>
                <c:pt idx="1">
                  <c:v>6512.6409103480564</c:v>
                </c:pt>
                <c:pt idx="2">
                  <c:v>6463.4812328072658</c:v>
                </c:pt>
                <c:pt idx="3">
                  <c:v>5667.2628714666444</c:v>
                </c:pt>
                <c:pt idx="4">
                  <c:v>4965.5836310622844</c:v>
                </c:pt>
                <c:pt idx="5">
                  <c:v>4965.0879610725715</c:v>
                </c:pt>
                <c:pt idx="6">
                  <c:v>6001.8669466653973</c:v>
                </c:pt>
                <c:pt idx="7">
                  <c:v>5084.5068177829262</c:v>
                </c:pt>
                <c:pt idx="8">
                  <c:v>5263.7709816524366</c:v>
                </c:pt>
                <c:pt idx="9">
                  <c:v>5661.7812282419809</c:v>
                </c:pt>
                <c:pt idx="10">
                  <c:v>5844.1517220550168</c:v>
                </c:pt>
                <c:pt idx="11">
                  <c:v>6432.643891571759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4-4468-8772-3E82487EC375}"/>
            </c:ext>
          </c:extLst>
        </c:ser>
        <c:ser>
          <c:idx val="2"/>
          <c:order val="1"/>
          <c:tx>
            <c:strRef>
              <c:f>Total!$U$6</c:f>
              <c:strCache>
                <c:ptCount val="1"/>
                <c:pt idx="0">
                  <c:v>Upper and lower limits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cat>
            <c:strRef>
              <c:f>Total!$A$7:$A$18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Total!$U$7:$U$18</c:f>
              <c:numCache>
                <c:formatCode>#,##0</c:formatCode>
                <c:ptCount val="12"/>
                <c:pt idx="0">
                  <c:v>332.14060309815068</c:v>
                </c:pt>
                <c:pt idx="1">
                  <c:v>320.21258978150945</c:v>
                </c:pt>
                <c:pt idx="2">
                  <c:v>319.01646560062181</c:v>
                </c:pt>
                <c:pt idx="3">
                  <c:v>298.96900651905707</c:v>
                </c:pt>
                <c:pt idx="4">
                  <c:v>280.09854959388031</c:v>
                </c:pt>
                <c:pt idx="5">
                  <c:v>280.08476378072737</c:v>
                </c:pt>
                <c:pt idx="6">
                  <c:v>307.55502765804522</c:v>
                </c:pt>
                <c:pt idx="7">
                  <c:v>283.38645052552783</c:v>
                </c:pt>
                <c:pt idx="8">
                  <c:v>288.27079734623658</c:v>
                </c:pt>
                <c:pt idx="9">
                  <c:v>298.82626562894075</c:v>
                </c:pt>
                <c:pt idx="10">
                  <c:v>303.53866523812758</c:v>
                </c:pt>
                <c:pt idx="11">
                  <c:v>318.26382724548057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4-4468-8772-3E82487EC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740480"/>
        <c:axId val="221177536"/>
      </c:areaChart>
      <c:lineChart>
        <c:grouping val="standard"/>
        <c:varyColors val="0"/>
        <c:ser>
          <c:idx val="3"/>
          <c:order val="2"/>
          <c:tx>
            <c:strRef>
              <c:f>Total!$G$6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Total!$A$7:$A$18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Total!$G$7:$G$18</c:f>
              <c:numCache>
                <c:formatCode>###0</c:formatCode>
                <c:ptCount val="12"/>
                <c:pt idx="0">
                  <c:v>4348</c:v>
                </c:pt>
                <c:pt idx="1">
                  <c:v>4065</c:v>
                </c:pt>
                <c:pt idx="2">
                  <c:v>3809</c:v>
                </c:pt>
                <c:pt idx="3">
                  <c:v>3064</c:v>
                </c:pt>
                <c:pt idx="4">
                  <c:v>2824</c:v>
                </c:pt>
                <c:pt idx="5">
                  <c:v>2809</c:v>
                </c:pt>
                <c:pt idx="6">
                  <c:v>3030</c:v>
                </c:pt>
                <c:pt idx="7">
                  <c:v>3472</c:v>
                </c:pt>
                <c:pt idx="8">
                  <c:v>2665</c:v>
                </c:pt>
                <c:pt idx="9">
                  <c:v>4125</c:v>
                </c:pt>
                <c:pt idx="10">
                  <c:v>4481</c:v>
                </c:pt>
                <c:pt idx="11">
                  <c:v>4232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44-4468-8772-3E82487EC375}"/>
            </c:ext>
          </c:extLst>
        </c:ser>
        <c:ser>
          <c:idx val="1"/>
          <c:order val="3"/>
          <c:tx>
            <c:strRef>
              <c:f>Total!$H$6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Total!$A$7:$A$18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Total!$H$7:$H$18</c:f>
              <c:numCache>
                <c:formatCode>#,##0</c:formatCode>
                <c:ptCount val="12"/>
                <c:pt idx="0">
                  <c:v>6916</c:v>
                </c:pt>
                <c:pt idx="1">
                  <c:v>4580</c:v>
                </c:pt>
                <c:pt idx="2">
                  <c:v>5020</c:v>
                </c:pt>
                <c:pt idx="3">
                  <c:v>5821</c:v>
                </c:pt>
                <c:pt idx="4">
                  <c:v>5631</c:v>
                </c:pt>
                <c:pt idx="5">
                  <c:v>6211</c:v>
                </c:pt>
                <c:pt idx="6">
                  <c:v>9840</c:v>
                </c:pt>
                <c:pt idx="7">
                  <c:v>7766</c:v>
                </c:pt>
                <c:pt idx="8">
                  <c:v>4752</c:v>
                </c:pt>
                <c:pt idx="9">
                  <c:v>3937</c:v>
                </c:pt>
                <c:pt idx="10">
                  <c:v>3969</c:v>
                </c:pt>
                <c:pt idx="11">
                  <c:v>4780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44-4468-8772-3E82487EC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740480"/>
        <c:axId val="221177536"/>
      </c:lineChart>
      <c:catAx>
        <c:axId val="22274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177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11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740480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0</xdr:colOff>
      <xdr:row>3</xdr:row>
      <xdr:rowOff>0</xdr:rowOff>
    </xdr:from>
    <xdr:to>
      <xdr:col>76</xdr:col>
      <xdr:colOff>204404</xdr:colOff>
      <xdr:row>16</xdr:row>
      <xdr:rowOff>135016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B5E885-893D-43EA-BDA4-51E7B3F81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62</xdr:col>
      <xdr:colOff>22413</xdr:colOff>
      <xdr:row>19</xdr:row>
      <xdr:rowOff>44824</xdr:rowOff>
    </xdr:from>
    <xdr:to>
      <xdr:col>76</xdr:col>
      <xdr:colOff>226817</xdr:colOff>
      <xdr:row>42</xdr:row>
      <xdr:rowOff>22957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1CF3AC-6349-4C9B-85F9-D025C45806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BI84"/>
  <sheetViews>
    <sheetView tabSelected="1" topLeftCell="BI1" zoomScale="106" zoomScaleNormal="106" workbookViewId="0">
      <selection activeCell="F7" sqref="F7:F18"/>
    </sheetView>
  </sheetViews>
  <sheetFormatPr defaultColWidth="8.85546875" defaultRowHeight="12.75" x14ac:dyDescent="0.2"/>
  <cols>
    <col min="1" max="1" width="16.28515625" style="1" customWidth="1"/>
    <col min="2" max="5" width="8.85546875" style="1"/>
    <col min="6" max="6" width="10.28515625" style="1" customWidth="1"/>
    <col min="7" max="8" width="12.28515625" style="1" customWidth="1"/>
    <col min="9" max="9" width="6.5703125" style="1" customWidth="1"/>
    <col min="10" max="10" width="15.7109375" style="1" customWidth="1"/>
    <col min="11" max="11" width="10.7109375" style="1" customWidth="1"/>
    <col min="12" max="12" width="18.28515625" style="1" customWidth="1"/>
    <col min="13" max="14" width="13.7109375" style="1" customWidth="1"/>
    <col min="15" max="15" width="5.5703125" style="1" customWidth="1"/>
    <col min="16" max="16" width="18.140625" style="1" customWidth="1"/>
    <col min="17" max="17" width="15.7109375" style="1" customWidth="1"/>
    <col min="18" max="18" width="10.7109375" style="1" customWidth="1"/>
    <col min="19" max="21" width="11.140625" style="1" customWidth="1"/>
    <col min="22" max="22" width="6.5703125" style="1" customWidth="1"/>
    <col min="23" max="23" width="5.7109375" style="10" customWidth="1"/>
    <col min="24" max="31" width="11.7109375" style="9" customWidth="1"/>
    <col min="32" max="32" width="5.7109375" style="1" customWidth="1"/>
    <col min="33" max="33" width="6.5703125" style="1" customWidth="1"/>
    <col min="34" max="34" width="16.28515625" style="9" customWidth="1"/>
    <col min="35" max="35" width="17.28515625" style="9" customWidth="1"/>
    <col min="36" max="36" width="16.85546875" style="9" customWidth="1"/>
    <col min="37" max="37" width="15.28515625" style="9" customWidth="1"/>
    <col min="38" max="38" width="16.28515625" style="9" customWidth="1"/>
    <col min="39" max="39" width="17.28515625" style="9" customWidth="1"/>
    <col min="40" max="40" width="16.85546875" style="9" customWidth="1"/>
    <col min="41" max="41" width="15.28515625" style="9" customWidth="1"/>
    <col min="42" max="42" width="5.140625" style="1" customWidth="1"/>
    <col min="43" max="51" width="13" style="1" customWidth="1"/>
    <col min="52" max="52" width="4.85546875" style="1" customWidth="1"/>
    <col min="53" max="61" width="13" style="1" customWidth="1"/>
    <col min="62" max="16384" width="8.85546875" style="1"/>
  </cols>
  <sheetData>
    <row r="1" spans="1:61" s="2" customFormat="1" ht="19.149999999999999" customHeight="1" x14ac:dyDescent="0.25">
      <c r="A1" s="3" t="s">
        <v>40</v>
      </c>
      <c r="D1" s="2" t="s">
        <v>39</v>
      </c>
      <c r="W1" s="10"/>
      <c r="X1" s="8"/>
      <c r="Y1" s="8"/>
      <c r="Z1" s="8"/>
      <c r="AA1" s="8"/>
      <c r="AB1" s="8"/>
      <c r="AC1" s="8"/>
      <c r="AD1" s="8"/>
      <c r="AE1" s="8"/>
      <c r="AH1" s="8"/>
      <c r="AI1" s="8"/>
      <c r="AJ1" s="8"/>
      <c r="AK1" s="8"/>
      <c r="AL1" s="8"/>
      <c r="AM1" s="8"/>
      <c r="AN1" s="8"/>
      <c r="AO1" s="8"/>
    </row>
    <row r="2" spans="1:61" s="2" customFormat="1" ht="19.149999999999999" customHeight="1" x14ac:dyDescent="0.25">
      <c r="A2" s="3"/>
      <c r="W2" s="10"/>
      <c r="X2" s="8"/>
      <c r="Y2" s="8"/>
      <c r="Z2" s="8"/>
      <c r="AA2" s="8"/>
      <c r="AB2" s="8"/>
      <c r="AC2" s="8"/>
      <c r="AD2" s="8"/>
      <c r="AE2" s="8"/>
      <c r="AH2" s="8"/>
      <c r="AI2" s="8"/>
      <c r="AJ2" s="8"/>
      <c r="AK2" s="8"/>
      <c r="AL2" s="8"/>
      <c r="AM2" s="8"/>
      <c r="AN2" s="8"/>
      <c r="AO2" s="8"/>
    </row>
    <row r="3" spans="1:61" s="2" customFormat="1" ht="19.149999999999999" customHeight="1" thickBot="1" x14ac:dyDescent="0.3">
      <c r="A3" s="3"/>
      <c r="W3" s="10"/>
      <c r="X3" s="8"/>
      <c r="Y3" s="8"/>
      <c r="Z3" s="8"/>
      <c r="AA3" s="8"/>
      <c r="AB3" s="8"/>
      <c r="AC3" s="8"/>
      <c r="AD3" s="8"/>
      <c r="AE3" s="8"/>
      <c r="AH3" s="8"/>
      <c r="AI3" s="8"/>
      <c r="AJ3" s="8"/>
      <c r="AK3" s="8"/>
      <c r="AL3" s="8"/>
      <c r="AM3" s="8"/>
      <c r="AN3" s="8"/>
      <c r="AO3" s="8"/>
    </row>
    <row r="4" spans="1:61" s="2" customFormat="1" ht="19.149999999999999" customHeight="1" thickBot="1" x14ac:dyDescent="0.3">
      <c r="A4" s="3"/>
      <c r="W4" s="124" t="s">
        <v>36</v>
      </c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6"/>
      <c r="AQ4" s="124" t="s">
        <v>37</v>
      </c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6"/>
    </row>
    <row r="5" spans="1:61" s="11" customFormat="1" ht="51.75" thickBot="1" x14ac:dyDescent="0.25">
      <c r="B5" s="127" t="s">
        <v>0</v>
      </c>
      <c r="C5" s="128"/>
      <c r="D5" s="128"/>
      <c r="E5" s="128"/>
      <c r="F5" s="129"/>
      <c r="G5" s="132" t="s">
        <v>35</v>
      </c>
      <c r="H5" s="133"/>
      <c r="J5" s="21" t="s">
        <v>18</v>
      </c>
      <c r="K5" s="128" t="s">
        <v>19</v>
      </c>
      <c r="L5" s="128"/>
      <c r="M5" s="128"/>
      <c r="N5" s="129"/>
      <c r="P5" s="21"/>
      <c r="Q5" s="21" t="s">
        <v>20</v>
      </c>
      <c r="R5" s="130" t="s">
        <v>21</v>
      </c>
      <c r="S5" s="130"/>
      <c r="T5" s="130"/>
      <c r="U5" s="131"/>
      <c r="W5" s="127" t="s">
        <v>1</v>
      </c>
      <c r="X5" s="128"/>
      <c r="Y5" s="128"/>
      <c r="Z5" s="128"/>
      <c r="AA5" s="128"/>
      <c r="AB5" s="128"/>
      <c r="AC5" s="128"/>
      <c r="AD5" s="128"/>
      <c r="AE5" s="129"/>
      <c r="AG5" s="127" t="s">
        <v>33</v>
      </c>
      <c r="AH5" s="128"/>
      <c r="AI5" s="128"/>
      <c r="AJ5" s="128"/>
      <c r="AK5" s="128"/>
      <c r="AL5" s="128"/>
      <c r="AM5" s="128"/>
      <c r="AN5" s="128"/>
      <c r="AO5" s="129"/>
      <c r="AQ5" s="127" t="s">
        <v>1</v>
      </c>
      <c r="AR5" s="128"/>
      <c r="AS5" s="128"/>
      <c r="AT5" s="128"/>
      <c r="AU5" s="128"/>
      <c r="AV5" s="128"/>
      <c r="AW5" s="128"/>
      <c r="AX5" s="128"/>
      <c r="AY5" s="129"/>
      <c r="BA5" s="127" t="s">
        <v>33</v>
      </c>
      <c r="BB5" s="128"/>
      <c r="BC5" s="128"/>
      <c r="BD5" s="128"/>
      <c r="BE5" s="128"/>
      <c r="BF5" s="128"/>
      <c r="BG5" s="128"/>
      <c r="BH5" s="128"/>
      <c r="BI5" s="129"/>
    </row>
    <row r="6" spans="1:61" ht="77.25" thickBot="1" x14ac:dyDescent="0.25">
      <c r="A6" s="115" t="s">
        <v>34</v>
      </c>
      <c r="B6" s="92">
        <v>2015</v>
      </c>
      <c r="C6" s="93">
        <v>2016</v>
      </c>
      <c r="D6" s="93">
        <v>2017</v>
      </c>
      <c r="E6" s="93">
        <v>2018</v>
      </c>
      <c r="F6" s="94">
        <v>2019</v>
      </c>
      <c r="G6" s="116">
        <v>2020</v>
      </c>
      <c r="H6" s="95">
        <v>2021</v>
      </c>
      <c r="I6" s="11"/>
      <c r="J6" s="96" t="s">
        <v>38</v>
      </c>
      <c r="K6" s="97" t="s">
        <v>2</v>
      </c>
      <c r="L6" s="98" t="s">
        <v>3</v>
      </c>
      <c r="M6" s="99" t="s">
        <v>4</v>
      </c>
      <c r="N6" s="100" t="s">
        <v>5</v>
      </c>
      <c r="O6" s="11"/>
      <c r="P6" s="101" t="s">
        <v>22</v>
      </c>
      <c r="Q6" s="101" t="s">
        <v>22</v>
      </c>
      <c r="R6" s="102" t="s">
        <v>23</v>
      </c>
      <c r="S6" s="51" t="s">
        <v>3</v>
      </c>
      <c r="T6" s="53" t="s">
        <v>4</v>
      </c>
      <c r="U6" s="52" t="s">
        <v>5</v>
      </c>
      <c r="V6" s="11"/>
      <c r="W6" s="103"/>
      <c r="X6" s="104" t="s">
        <v>24</v>
      </c>
      <c r="Y6" s="105" t="s">
        <v>25</v>
      </c>
      <c r="Z6" s="106" t="s">
        <v>26</v>
      </c>
      <c r="AA6" s="106" t="s">
        <v>27</v>
      </c>
      <c r="AB6" s="107" t="s">
        <v>28</v>
      </c>
      <c r="AC6" s="108" t="s">
        <v>29</v>
      </c>
      <c r="AD6" s="109" t="s">
        <v>30</v>
      </c>
      <c r="AE6" s="110" t="s">
        <v>31</v>
      </c>
      <c r="AF6" s="11"/>
      <c r="AG6" s="111"/>
      <c r="AH6" s="98" t="s">
        <v>24</v>
      </c>
      <c r="AI6" s="99" t="s">
        <v>25</v>
      </c>
      <c r="AJ6" s="112" t="s">
        <v>26</v>
      </c>
      <c r="AK6" s="100" t="s">
        <v>27</v>
      </c>
      <c r="AL6" s="51" t="s">
        <v>28</v>
      </c>
      <c r="AM6" s="53" t="s">
        <v>32</v>
      </c>
      <c r="AN6" s="88" t="s">
        <v>30</v>
      </c>
      <c r="AO6" s="52" t="s">
        <v>31</v>
      </c>
      <c r="AQ6" s="103"/>
      <c r="AR6" s="104" t="s">
        <v>24</v>
      </c>
      <c r="AS6" s="105" t="s">
        <v>25</v>
      </c>
      <c r="AT6" s="106" t="s">
        <v>26</v>
      </c>
      <c r="AU6" s="106" t="s">
        <v>27</v>
      </c>
      <c r="AV6" s="107" t="s">
        <v>28</v>
      </c>
      <c r="AW6" s="108" t="s">
        <v>29</v>
      </c>
      <c r="AX6" s="109" t="s">
        <v>30</v>
      </c>
      <c r="AY6" s="110" t="s">
        <v>31</v>
      </c>
      <c r="AZ6" s="11"/>
      <c r="BA6" s="111"/>
      <c r="BB6" s="98" t="s">
        <v>24</v>
      </c>
      <c r="BC6" s="99" t="s">
        <v>25</v>
      </c>
      <c r="BD6" s="112" t="s">
        <v>26</v>
      </c>
      <c r="BE6" s="100" t="s">
        <v>27</v>
      </c>
      <c r="BF6" s="51" t="s">
        <v>28</v>
      </c>
      <c r="BG6" s="53" t="s">
        <v>32</v>
      </c>
      <c r="BH6" s="88" t="s">
        <v>30</v>
      </c>
      <c r="BI6" s="52" t="s">
        <v>31</v>
      </c>
    </row>
    <row r="7" spans="1:61" ht="13.5" thickBot="1" x14ac:dyDescent="0.25">
      <c r="A7" s="22" t="s">
        <v>6</v>
      </c>
      <c r="B7" s="14">
        <v>7364</v>
      </c>
      <c r="C7" s="14">
        <v>6173</v>
      </c>
      <c r="D7" s="118">
        <v>8437</v>
      </c>
      <c r="E7" s="118">
        <v>7314</v>
      </c>
      <c r="F7" s="119">
        <v>7581</v>
      </c>
      <c r="G7" s="120">
        <v>4348</v>
      </c>
      <c r="H7" s="15">
        <v>6916</v>
      </c>
      <c r="J7" s="63">
        <f>AVERAGE(B7:F7)</f>
        <v>7373.8</v>
      </c>
      <c r="K7" s="35">
        <f>_xlfn.STDEV.S(B7:F7)/SQRT(COUNT(B7:F7))</f>
        <v>361.86453266381329</v>
      </c>
      <c r="L7" s="64">
        <f>J7-(1.96*K7)</f>
        <v>6664.5455159789262</v>
      </c>
      <c r="M7" s="65">
        <f>J7+(1.96*K7)</f>
        <v>8083.0544840210741</v>
      </c>
      <c r="N7" s="66">
        <f>M7-L7</f>
        <v>1418.5089680421479</v>
      </c>
      <c r="P7" s="90">
        <f t="shared" ref="P7:P18" si="0">_xlfn.FORECAST.ETS(2020, B7:F7, $B$6:$F$6, 1)</f>
        <v>7179.1298044046225</v>
      </c>
      <c r="Q7" s="90">
        <f>IFERROR(P7, 0)</f>
        <v>7179.1298044046225</v>
      </c>
      <c r="R7" s="17">
        <f>SQRT(Q7)</f>
        <v>84.729745688303723</v>
      </c>
      <c r="S7" s="24">
        <f>Q7-(1.96*R7)</f>
        <v>7013.0595028555472</v>
      </c>
      <c r="T7" s="25">
        <f>Q7+(1.96*R7)</f>
        <v>7345.2001059536979</v>
      </c>
      <c r="U7" s="26">
        <f>T7-S7</f>
        <v>332.14060309815068</v>
      </c>
      <c r="W7" s="31" t="s">
        <v>6</v>
      </c>
      <c r="X7" s="34">
        <f>G7-M7</f>
        <v>-3735.0544840210741</v>
      </c>
      <c r="Y7" s="33">
        <f t="shared" ref="Y7:Y17" si="1">(G7-M7)/M7*100</f>
        <v>-46.208453640943389</v>
      </c>
      <c r="Z7" s="82">
        <f>G7-J7</f>
        <v>-3025.8</v>
      </c>
      <c r="AA7" s="82">
        <f t="shared" ref="AA7:AA17" si="2">(G7-J7)/J7*100</f>
        <v>-41.034473405842306</v>
      </c>
      <c r="AB7" s="32">
        <f>G7-T7</f>
        <v>-2997.2001059536979</v>
      </c>
      <c r="AC7" s="82">
        <f t="shared" ref="AC7:AC17" si="3">(G7-T7)/T7*100</f>
        <v>-40.804880230891172</v>
      </c>
      <c r="AD7" s="34">
        <f>G7-Q7</f>
        <v>-2831.1298044046225</v>
      </c>
      <c r="AE7" s="35">
        <f t="shared" ref="AE7:AE17" si="4">(G7-Q7)/Q7*100</f>
        <v>-39.435556697521129</v>
      </c>
      <c r="AG7" s="31" t="s">
        <v>6</v>
      </c>
      <c r="AH7" s="44">
        <f>IF(IFERROR(X7,-1) &lt;0, 0, X7)</f>
        <v>0</v>
      </c>
      <c r="AI7" s="80">
        <f>IF(IFERROR(Y7,-1) &lt;0, 0, Y7)</f>
        <v>0</v>
      </c>
      <c r="AJ7" s="85">
        <f>IF(IFERROR(Z7,-1) &lt;0, 0, Z7)</f>
        <v>0</v>
      </c>
      <c r="AK7" s="45">
        <f>IF(IFERROR(AA7,-1) &lt;0, 0, AA7)</f>
        <v>0</v>
      </c>
      <c r="AL7" s="54">
        <f>IF(IFERROR(AB7,-1) &lt;0, 0, AB7)</f>
        <v>0</v>
      </c>
      <c r="AM7" s="56">
        <f t="shared" ref="AH7:AO17" si="5">IF(IFERROR(AC7,-1) &lt;0, 0, AC7)</f>
        <v>0</v>
      </c>
      <c r="AN7" s="83">
        <f t="shared" si="5"/>
        <v>0</v>
      </c>
      <c r="AO7" s="55">
        <f t="shared" si="5"/>
        <v>0</v>
      </c>
      <c r="AQ7" s="31" t="s">
        <v>6</v>
      </c>
      <c r="AR7" s="34">
        <f>H7-M7</f>
        <v>-1167.0544840210741</v>
      </c>
      <c r="AS7" s="33">
        <f>(H7-M7)/M7*100</f>
        <v>-14.438285506155587</v>
      </c>
      <c r="AT7" s="82">
        <f>H7-J7</f>
        <v>-457.80000000000018</v>
      </c>
      <c r="AU7" s="35">
        <f>(H7-J7)/J7*100</f>
        <v>-6.2084678184925028</v>
      </c>
      <c r="AV7" s="32">
        <f>H7-T7</f>
        <v>-429.20010595369786</v>
      </c>
      <c r="AW7" s="82">
        <f>(H7-T7)/T7*100</f>
        <v>-5.843273154747779</v>
      </c>
      <c r="AX7" s="34">
        <f>H7-Q7</f>
        <v>-263.12980440462252</v>
      </c>
      <c r="AY7" s="35">
        <f>(H7-Q7)/Q7*100</f>
        <v>-3.6652047194241297</v>
      </c>
      <c r="BA7" s="31" t="s">
        <v>6</v>
      </c>
      <c r="BB7" s="44">
        <f>IF(IFERROR(AR7,-1) &lt;0, 0, AR7)</f>
        <v>0</v>
      </c>
      <c r="BC7" s="80">
        <f t="shared" ref="BC7:BE7" si="6">IF(IFERROR(AS7,-1) &lt;0, 0, AS7)</f>
        <v>0</v>
      </c>
      <c r="BD7" s="85">
        <f t="shared" si="6"/>
        <v>0</v>
      </c>
      <c r="BE7" s="45">
        <f t="shared" si="6"/>
        <v>0</v>
      </c>
      <c r="BF7" s="54">
        <f>IF(IFERROR(AV7,-1) &lt;0, 0, AV7)</f>
        <v>0</v>
      </c>
      <c r="BG7" s="56">
        <f t="shared" ref="BG7:BI7" si="7">IF(IFERROR(AW7,-1) &lt;0, 0, AW7)</f>
        <v>0</v>
      </c>
      <c r="BH7" s="83">
        <f t="shared" si="7"/>
        <v>0</v>
      </c>
      <c r="BI7" s="55">
        <f t="shared" si="7"/>
        <v>0</v>
      </c>
    </row>
    <row r="8" spans="1:61" ht="14.25" thickTop="1" thickBot="1" x14ac:dyDescent="0.25">
      <c r="A8" s="12" t="s">
        <v>7</v>
      </c>
      <c r="B8" s="14">
        <v>6901</v>
      </c>
      <c r="C8" s="14">
        <v>5686</v>
      </c>
      <c r="D8" s="121">
        <v>6754</v>
      </c>
      <c r="E8" s="121">
        <v>6527</v>
      </c>
      <c r="F8" s="122">
        <v>7073</v>
      </c>
      <c r="G8" s="123">
        <v>4065</v>
      </c>
      <c r="H8" s="16">
        <v>4580</v>
      </c>
      <c r="J8" s="27">
        <f t="shared" ref="J8:J18" si="8">AVERAGE(B8:F8)</f>
        <v>6588.2</v>
      </c>
      <c r="K8" s="17">
        <f>_xlfn.STDEV.S(B8:F8)/SQRT(COUNT(B8:F8))</f>
        <v>242.7009270686867</v>
      </c>
      <c r="L8" s="28">
        <f t="shared" ref="L8:L19" si="9">J8-(1.96*K8)</f>
        <v>6112.5061829453734</v>
      </c>
      <c r="M8" s="29">
        <f t="shared" ref="M8:M19" si="10">J8+(1.96*K8)</f>
        <v>7063.8938170546262</v>
      </c>
      <c r="N8" s="66">
        <f t="shared" ref="N8:N14" si="11">M8-L8</f>
        <v>951.38763410925276</v>
      </c>
      <c r="P8" s="23">
        <f t="shared" si="0"/>
        <v>6672.7472052388111</v>
      </c>
      <c r="Q8" s="23">
        <f t="shared" ref="Q8:Q18" si="12">IFERROR(P8, 0)</f>
        <v>6672.7472052388111</v>
      </c>
      <c r="R8" s="17">
        <f t="shared" ref="R8:R18" si="13">SQRT(Q8)</f>
        <v>81.686885148344416</v>
      </c>
      <c r="S8" s="24">
        <f t="shared" ref="S8:S18" si="14">Q8-(1.96*R8)</f>
        <v>6512.6409103480564</v>
      </c>
      <c r="T8" s="25">
        <f t="shared" ref="T8:T18" si="15">Q8+(1.96*R8)</f>
        <v>6832.8535001295659</v>
      </c>
      <c r="U8" s="26">
        <f t="shared" ref="U8:U18" si="16">T8-S8</f>
        <v>320.21258978150945</v>
      </c>
      <c r="W8" s="36" t="s">
        <v>7</v>
      </c>
      <c r="X8" s="39">
        <f>G8-M8</f>
        <v>-2998.8938170546262</v>
      </c>
      <c r="Y8" s="38">
        <f>(G8-M8)/M8*100</f>
        <v>-42.453834878070836</v>
      </c>
      <c r="Z8" s="18">
        <f>G8-J8</f>
        <v>-2523.1999999999998</v>
      </c>
      <c r="AA8" s="18">
        <f>(G8-J8)/J8*100</f>
        <v>-38.29877660058893</v>
      </c>
      <c r="AB8" s="37">
        <f>G8-T8</f>
        <v>-2767.8535001295659</v>
      </c>
      <c r="AC8" s="18">
        <f>(G8-T8)/T8*100</f>
        <v>-40.508017625097352</v>
      </c>
      <c r="AD8" s="39">
        <f>G8-Q8</f>
        <v>-2607.7472052388111</v>
      </c>
      <c r="AE8" s="17">
        <f>(G8-Q8)/Q8*100</f>
        <v>-39.080563447562561</v>
      </c>
      <c r="AG8" s="36" t="s">
        <v>7</v>
      </c>
      <c r="AH8" s="46">
        <f t="shared" si="5"/>
        <v>0</v>
      </c>
      <c r="AI8" s="50">
        <f t="shared" si="5"/>
        <v>0</v>
      </c>
      <c r="AJ8" s="86">
        <f t="shared" si="5"/>
        <v>0</v>
      </c>
      <c r="AK8" s="47">
        <f t="shared" si="5"/>
        <v>0</v>
      </c>
      <c r="AL8" s="57">
        <f t="shared" si="5"/>
        <v>0</v>
      </c>
      <c r="AM8" s="59">
        <f t="shared" si="5"/>
        <v>0</v>
      </c>
      <c r="AN8" s="84">
        <f t="shared" si="5"/>
        <v>0</v>
      </c>
      <c r="AO8" s="58">
        <f t="shared" si="5"/>
        <v>0</v>
      </c>
      <c r="AQ8" s="36" t="s">
        <v>7</v>
      </c>
      <c r="AR8" s="39">
        <f t="shared" ref="AR8:AR19" si="17">H8-M8</f>
        <v>-2483.8938170546262</v>
      </c>
      <c r="AS8" s="38">
        <f t="shared" ref="AS8:AS19" si="18">(H8-M8)/M8*100</f>
        <v>-35.163238312807977</v>
      </c>
      <c r="AT8" s="18">
        <f t="shared" ref="AT8:AT19" si="19">H8-J8</f>
        <v>-2008.1999999999998</v>
      </c>
      <c r="AU8" s="18">
        <f t="shared" ref="AU8:AU19" si="20">(H8-J8)/J8*100</f>
        <v>-30.481770438055918</v>
      </c>
      <c r="AV8" s="37">
        <f t="shared" ref="AV8:AV19" si="21">H8-T8</f>
        <v>-2252.8535001295659</v>
      </c>
      <c r="AW8" s="18">
        <f t="shared" ref="AW8:AW18" si="22">(H8-T8)/T8*100</f>
        <v>-32.97090300687475</v>
      </c>
      <c r="AX8" s="39">
        <f t="shared" ref="AX8:AX18" si="23">H8-Q8</f>
        <v>-2092.7472052388111</v>
      </c>
      <c r="AY8" s="17">
        <f t="shared" ref="AY8:AY18" si="24">(H8-Q8)/Q8*100</f>
        <v>-31.362602851128297</v>
      </c>
      <c r="BA8" s="36" t="s">
        <v>7</v>
      </c>
      <c r="BB8" s="46">
        <f t="shared" ref="BB8:BB18" si="25">IF(IFERROR(AR8,-1) &lt;0, 0, AR8)</f>
        <v>0</v>
      </c>
      <c r="BC8" s="50">
        <f t="shared" ref="BC8:BC19" si="26">IF(IFERROR(AS8,-1) &lt;0, 0, AS8)</f>
        <v>0</v>
      </c>
      <c r="BD8" s="86">
        <f t="shared" ref="BD8:BD18" si="27">IF(IFERROR(AT8,-1) &lt;0, 0, AT8)</f>
        <v>0</v>
      </c>
      <c r="BE8" s="47">
        <f t="shared" ref="BE8:BE18" si="28">IF(IFERROR(AU8,-1) &lt;0, 0, AU8)</f>
        <v>0</v>
      </c>
      <c r="BF8" s="57">
        <f t="shared" ref="BF8:BF18" si="29">IF(IFERROR(AV8,-1) &lt;0, 0, AV8)</f>
        <v>0</v>
      </c>
      <c r="BG8" s="59">
        <f t="shared" ref="BG8:BG18" si="30">IF(IFERROR(AW8,-1) &lt;0, 0, AW8)</f>
        <v>0</v>
      </c>
      <c r="BH8" s="84">
        <f t="shared" ref="BH8:BH18" si="31">IF(IFERROR(AX8,-1) &lt;0, 0, AX8)</f>
        <v>0</v>
      </c>
      <c r="BI8" s="58">
        <f t="shared" ref="BI8:BI18" si="32">IF(IFERROR(AY8,-1) &lt;0, 0, AY8)</f>
        <v>0</v>
      </c>
    </row>
    <row r="9" spans="1:61" ht="14.25" thickTop="1" thickBot="1" x14ac:dyDescent="0.25">
      <c r="A9" s="12" t="s">
        <v>8</v>
      </c>
      <c r="B9" s="14">
        <v>6599</v>
      </c>
      <c r="C9" s="14">
        <v>6335</v>
      </c>
      <c r="D9" s="121">
        <v>5963</v>
      </c>
      <c r="E9" s="121">
        <v>6536</v>
      </c>
      <c r="F9" s="122">
        <v>6660</v>
      </c>
      <c r="G9" s="123">
        <v>3809</v>
      </c>
      <c r="H9" s="16">
        <v>5020</v>
      </c>
      <c r="J9" s="27">
        <f t="shared" si="8"/>
        <v>6418.6</v>
      </c>
      <c r="K9" s="17">
        <f t="shared" ref="K9:K19" si="33">_xlfn.STDEV.S(B9:F9)/SQRT(COUNT(B9:F9))</f>
        <v>126.32521521849863</v>
      </c>
      <c r="L9" s="28">
        <f t="shared" si="9"/>
        <v>6171.0025781717432</v>
      </c>
      <c r="M9" s="29">
        <f t="shared" si="10"/>
        <v>6666.1974218282576</v>
      </c>
      <c r="N9" s="66">
        <f t="shared" si="11"/>
        <v>495.19484365651442</v>
      </c>
      <c r="P9" s="23">
        <f t="shared" si="0"/>
        <v>6622.9894656075767</v>
      </c>
      <c r="Q9" s="23">
        <f t="shared" si="12"/>
        <v>6622.9894656075767</v>
      </c>
      <c r="R9" s="17">
        <f t="shared" si="13"/>
        <v>81.381751428729871</v>
      </c>
      <c r="S9" s="24">
        <f t="shared" si="14"/>
        <v>6463.4812328072658</v>
      </c>
      <c r="T9" s="25">
        <f t="shared" si="15"/>
        <v>6782.4976984078876</v>
      </c>
      <c r="U9" s="26">
        <f t="shared" si="16"/>
        <v>319.01646560062181</v>
      </c>
      <c r="W9" s="36" t="s">
        <v>8</v>
      </c>
      <c r="X9" s="39">
        <f t="shared" ref="X9:X17" si="34">G9-M9</f>
        <v>-2857.1974218282576</v>
      </c>
      <c r="Y9" s="38">
        <f t="shared" si="1"/>
        <v>-42.860978171340278</v>
      </c>
      <c r="Z9" s="18">
        <f t="shared" ref="Z9:Z17" si="35">G9-J9</f>
        <v>-2609.6000000000004</v>
      </c>
      <c r="AA9" s="18">
        <f t="shared" si="2"/>
        <v>-40.65684105568193</v>
      </c>
      <c r="AB9" s="37">
        <f t="shared" ref="AB9:AB17" si="36">G9-T9</f>
        <v>-2973.4976984078876</v>
      </c>
      <c r="AC9" s="18">
        <f t="shared" si="3"/>
        <v>-43.840747621718791</v>
      </c>
      <c r="AD9" s="39">
        <f t="shared" ref="AD9:AD17" si="37">G9-Q9</f>
        <v>-2813.9894656075767</v>
      </c>
      <c r="AE9" s="17">
        <f t="shared" si="4"/>
        <v>-42.488206877276504</v>
      </c>
      <c r="AG9" s="36" t="s">
        <v>8</v>
      </c>
      <c r="AH9" s="46">
        <f t="shared" si="5"/>
        <v>0</v>
      </c>
      <c r="AI9" s="50">
        <f t="shared" si="5"/>
        <v>0</v>
      </c>
      <c r="AJ9" s="86">
        <f t="shared" si="5"/>
        <v>0</v>
      </c>
      <c r="AK9" s="47">
        <f t="shared" si="5"/>
        <v>0</v>
      </c>
      <c r="AL9" s="57">
        <f t="shared" si="5"/>
        <v>0</v>
      </c>
      <c r="AM9" s="59">
        <f t="shared" si="5"/>
        <v>0</v>
      </c>
      <c r="AN9" s="84">
        <f t="shared" si="5"/>
        <v>0</v>
      </c>
      <c r="AO9" s="58">
        <f t="shared" si="5"/>
        <v>0</v>
      </c>
      <c r="AQ9" s="36" t="s">
        <v>8</v>
      </c>
      <c r="AR9" s="39">
        <f t="shared" si="17"/>
        <v>-1646.1974218282576</v>
      </c>
      <c r="AS9" s="38">
        <f t="shared" si="18"/>
        <v>-24.694699506465785</v>
      </c>
      <c r="AT9" s="18">
        <f t="shared" si="19"/>
        <v>-1398.6000000000004</v>
      </c>
      <c r="AU9" s="18">
        <f t="shared" si="20"/>
        <v>-21.789798398404642</v>
      </c>
      <c r="AV9" s="37">
        <f t="shared" si="21"/>
        <v>-1762.4976984078876</v>
      </c>
      <c r="AW9" s="18">
        <f t="shared" si="22"/>
        <v>-25.985968249154194</v>
      </c>
      <c r="AX9" s="39">
        <f t="shared" si="23"/>
        <v>-1602.9894656075767</v>
      </c>
      <c r="AY9" s="17">
        <f t="shared" si="24"/>
        <v>-24.203412581761103</v>
      </c>
      <c r="BA9" s="36" t="s">
        <v>8</v>
      </c>
      <c r="BB9" s="46">
        <f t="shared" si="25"/>
        <v>0</v>
      </c>
      <c r="BC9" s="50">
        <f t="shared" si="26"/>
        <v>0</v>
      </c>
      <c r="BD9" s="86">
        <f t="shared" si="27"/>
        <v>0</v>
      </c>
      <c r="BE9" s="47">
        <f t="shared" si="28"/>
        <v>0</v>
      </c>
      <c r="BF9" s="57">
        <f t="shared" si="29"/>
        <v>0</v>
      </c>
      <c r="BG9" s="59">
        <f t="shared" si="30"/>
        <v>0</v>
      </c>
      <c r="BH9" s="84">
        <f t="shared" si="31"/>
        <v>0</v>
      </c>
      <c r="BI9" s="58">
        <f t="shared" si="32"/>
        <v>0</v>
      </c>
    </row>
    <row r="10" spans="1:61" ht="14.25" thickTop="1" thickBot="1" x14ac:dyDescent="0.25">
      <c r="A10" s="12" t="s">
        <v>9</v>
      </c>
      <c r="B10" s="14">
        <v>4996</v>
      </c>
      <c r="C10" s="14">
        <v>4887</v>
      </c>
      <c r="D10" s="121">
        <v>5129</v>
      </c>
      <c r="E10" s="121">
        <v>5362</v>
      </c>
      <c r="F10" s="122">
        <v>5689</v>
      </c>
      <c r="G10" s="123">
        <v>3064</v>
      </c>
      <c r="H10" s="16">
        <v>5821</v>
      </c>
      <c r="J10" s="27">
        <f t="shared" si="8"/>
        <v>5212.6000000000004</v>
      </c>
      <c r="K10" s="17">
        <f t="shared" si="33"/>
        <v>143.03796698778964</v>
      </c>
      <c r="L10" s="28">
        <f t="shared" si="9"/>
        <v>4932.2455847039328</v>
      </c>
      <c r="M10" s="29">
        <f t="shared" si="10"/>
        <v>5492.954415296068</v>
      </c>
      <c r="N10" s="66">
        <f t="shared" si="11"/>
        <v>560.7088305921352</v>
      </c>
      <c r="P10" s="23">
        <f t="shared" si="0"/>
        <v>5816.7473747261729</v>
      </c>
      <c r="Q10" s="23">
        <f t="shared" si="12"/>
        <v>5816.7473747261729</v>
      </c>
      <c r="R10" s="17">
        <f t="shared" si="13"/>
        <v>76.267603703841203</v>
      </c>
      <c r="S10" s="24">
        <f t="shared" si="14"/>
        <v>5667.2628714666444</v>
      </c>
      <c r="T10" s="25">
        <f t="shared" si="15"/>
        <v>5966.2318779857014</v>
      </c>
      <c r="U10" s="26">
        <f t="shared" si="16"/>
        <v>298.96900651905707</v>
      </c>
      <c r="W10" s="36" t="s">
        <v>9</v>
      </c>
      <c r="X10" s="39">
        <f t="shared" si="34"/>
        <v>-2428.954415296068</v>
      </c>
      <c r="Y10" s="38">
        <f t="shared" si="1"/>
        <v>-44.219453351592186</v>
      </c>
      <c r="Z10" s="18">
        <f t="shared" si="35"/>
        <v>-2148.6000000000004</v>
      </c>
      <c r="AA10" s="18">
        <f t="shared" si="2"/>
        <v>-41.219353105935625</v>
      </c>
      <c r="AB10" s="37">
        <f t="shared" si="36"/>
        <v>-2902.2318779857014</v>
      </c>
      <c r="AC10" s="18">
        <f t="shared" si="3"/>
        <v>-48.644302423015162</v>
      </c>
      <c r="AD10" s="39">
        <f t="shared" si="37"/>
        <v>-2752.7473747261729</v>
      </c>
      <c r="AE10" s="17">
        <f t="shared" si="4"/>
        <v>-47.324513123724238</v>
      </c>
      <c r="AG10" s="36" t="s">
        <v>9</v>
      </c>
      <c r="AH10" s="46">
        <f t="shared" si="5"/>
        <v>0</v>
      </c>
      <c r="AI10" s="50">
        <f t="shared" si="5"/>
        <v>0</v>
      </c>
      <c r="AJ10" s="86">
        <f t="shared" si="5"/>
        <v>0</v>
      </c>
      <c r="AK10" s="47">
        <f t="shared" si="5"/>
        <v>0</v>
      </c>
      <c r="AL10" s="57">
        <f t="shared" si="5"/>
        <v>0</v>
      </c>
      <c r="AM10" s="59">
        <f t="shared" si="5"/>
        <v>0</v>
      </c>
      <c r="AN10" s="84">
        <f t="shared" si="5"/>
        <v>0</v>
      </c>
      <c r="AO10" s="58">
        <f t="shared" si="5"/>
        <v>0</v>
      </c>
      <c r="AQ10" s="36" t="s">
        <v>9</v>
      </c>
      <c r="AR10" s="39">
        <f t="shared" si="17"/>
        <v>328.04558470393204</v>
      </c>
      <c r="AS10" s="38">
        <f t="shared" si="18"/>
        <v>5.9721155484275128</v>
      </c>
      <c r="AT10" s="18">
        <f t="shared" si="19"/>
        <v>608.39999999999964</v>
      </c>
      <c r="AU10" s="18">
        <f t="shared" si="20"/>
        <v>11.671718528181705</v>
      </c>
      <c r="AV10" s="37">
        <f t="shared" si="21"/>
        <v>-145.23187798570143</v>
      </c>
      <c r="AW10" s="18">
        <f t="shared" si="22"/>
        <v>-2.4342312024710329</v>
      </c>
      <c r="AX10" s="39">
        <f t="shared" si="23"/>
        <v>4.2526252738271069</v>
      </c>
      <c r="AY10" s="17">
        <f t="shared" si="24"/>
        <v>7.3110021801957692E-2</v>
      </c>
      <c r="BA10" s="36" t="s">
        <v>9</v>
      </c>
      <c r="BB10" s="46">
        <f t="shared" si="25"/>
        <v>328.04558470393204</v>
      </c>
      <c r="BC10" s="50">
        <f t="shared" si="26"/>
        <v>5.9721155484275128</v>
      </c>
      <c r="BD10" s="86">
        <f t="shared" si="27"/>
        <v>608.39999999999964</v>
      </c>
      <c r="BE10" s="47">
        <f t="shared" si="28"/>
        <v>11.671718528181705</v>
      </c>
      <c r="BF10" s="57">
        <f t="shared" si="29"/>
        <v>0</v>
      </c>
      <c r="BG10" s="59">
        <f t="shared" si="30"/>
        <v>0</v>
      </c>
      <c r="BH10" s="84">
        <f t="shared" si="31"/>
        <v>4.2526252738271069</v>
      </c>
      <c r="BI10" s="58">
        <f t="shared" si="32"/>
        <v>7.3110021801957692E-2</v>
      </c>
    </row>
    <row r="11" spans="1:61" ht="13.15" customHeight="1" thickTop="1" thickBot="1" x14ac:dyDescent="0.25">
      <c r="A11" s="12" t="s">
        <v>10</v>
      </c>
      <c r="B11" s="14">
        <v>4772</v>
      </c>
      <c r="C11" s="14">
        <v>4827</v>
      </c>
      <c r="D11" s="121">
        <v>4949</v>
      </c>
      <c r="E11" s="121">
        <v>4926</v>
      </c>
      <c r="F11" s="122">
        <v>5143</v>
      </c>
      <c r="G11" s="123">
        <v>2824</v>
      </c>
      <c r="H11" s="117">
        <v>5631</v>
      </c>
      <c r="J11" s="27">
        <f t="shared" si="8"/>
        <v>4923.3999999999996</v>
      </c>
      <c r="K11" s="17">
        <f t="shared" si="33"/>
        <v>63.679353011788677</v>
      </c>
      <c r="L11" s="28">
        <f t="shared" si="9"/>
        <v>4798.5884680968938</v>
      </c>
      <c r="M11" s="29">
        <f t="shared" si="10"/>
        <v>5048.2115319031054</v>
      </c>
      <c r="N11" s="66">
        <f t="shared" si="11"/>
        <v>249.62306380621158</v>
      </c>
      <c r="P11" s="23">
        <f t="shared" si="0"/>
        <v>5105.6329058592246</v>
      </c>
      <c r="Q11" s="23">
        <f t="shared" si="12"/>
        <v>5105.6329058592246</v>
      </c>
      <c r="R11" s="17">
        <f t="shared" si="13"/>
        <v>71.453711631091807</v>
      </c>
      <c r="S11" s="24">
        <f t="shared" si="14"/>
        <v>4965.5836310622844</v>
      </c>
      <c r="T11" s="25">
        <f t="shared" si="15"/>
        <v>5245.6821806561647</v>
      </c>
      <c r="U11" s="26">
        <f t="shared" si="16"/>
        <v>280.09854959388031</v>
      </c>
      <c r="W11" s="36" t="s">
        <v>10</v>
      </c>
      <c r="X11" s="39">
        <f t="shared" si="34"/>
        <v>-2224.2115319031054</v>
      </c>
      <c r="Y11" s="38">
        <f t="shared" si="1"/>
        <v>-44.059396438655348</v>
      </c>
      <c r="Z11" s="18">
        <f t="shared" si="35"/>
        <v>-2099.3999999999996</v>
      </c>
      <c r="AA11" s="18">
        <f t="shared" si="2"/>
        <v>-42.641264167039033</v>
      </c>
      <c r="AB11" s="37">
        <f t="shared" si="36"/>
        <v>-2421.6821806561647</v>
      </c>
      <c r="AC11" s="18">
        <f t="shared" si="3"/>
        <v>-46.165247860160001</v>
      </c>
      <c r="AD11" s="39">
        <f t="shared" si="37"/>
        <v>-2281.6329058592246</v>
      </c>
      <c r="AE11" s="17">
        <f t="shared" si="4"/>
        <v>-44.688542007021745</v>
      </c>
      <c r="AG11" s="36" t="s">
        <v>10</v>
      </c>
      <c r="AH11" s="46">
        <f t="shared" si="5"/>
        <v>0</v>
      </c>
      <c r="AI11" s="50">
        <f t="shared" si="5"/>
        <v>0</v>
      </c>
      <c r="AJ11" s="86">
        <f t="shared" si="5"/>
        <v>0</v>
      </c>
      <c r="AK11" s="47">
        <f t="shared" si="5"/>
        <v>0</v>
      </c>
      <c r="AL11" s="57">
        <f t="shared" si="5"/>
        <v>0</v>
      </c>
      <c r="AM11" s="59">
        <f t="shared" si="5"/>
        <v>0</v>
      </c>
      <c r="AN11" s="84">
        <f t="shared" si="5"/>
        <v>0</v>
      </c>
      <c r="AO11" s="58">
        <f t="shared" si="5"/>
        <v>0</v>
      </c>
      <c r="AQ11" s="36" t="s">
        <v>10</v>
      </c>
      <c r="AR11" s="39">
        <f t="shared" si="17"/>
        <v>582.78846809689458</v>
      </c>
      <c r="AS11" s="38">
        <f t="shared" si="18"/>
        <v>11.544454197567894</v>
      </c>
      <c r="AT11" s="18">
        <f t="shared" si="19"/>
        <v>707.60000000000036</v>
      </c>
      <c r="AU11" s="18">
        <f t="shared" si="20"/>
        <v>14.372181825567706</v>
      </c>
      <c r="AV11" s="37">
        <f t="shared" si="21"/>
        <v>385.31781934383525</v>
      </c>
      <c r="AW11" s="18">
        <f t="shared" si="22"/>
        <v>7.3454282221809555</v>
      </c>
      <c r="AX11" s="39">
        <f t="shared" si="23"/>
        <v>525.36709414077541</v>
      </c>
      <c r="AY11" s="17">
        <f t="shared" si="24"/>
        <v>10.289950410219742</v>
      </c>
      <c r="BA11" s="36" t="s">
        <v>10</v>
      </c>
      <c r="BB11" s="46">
        <f t="shared" si="25"/>
        <v>582.78846809689458</v>
      </c>
      <c r="BC11" s="50">
        <f t="shared" si="26"/>
        <v>11.544454197567894</v>
      </c>
      <c r="BD11" s="86">
        <f t="shared" si="27"/>
        <v>707.60000000000036</v>
      </c>
      <c r="BE11" s="47">
        <f t="shared" si="28"/>
        <v>14.372181825567706</v>
      </c>
      <c r="BF11" s="57">
        <f t="shared" si="29"/>
        <v>385.31781934383525</v>
      </c>
      <c r="BG11" s="59">
        <f t="shared" si="30"/>
        <v>7.3454282221809555</v>
      </c>
      <c r="BH11" s="84">
        <f t="shared" si="31"/>
        <v>525.36709414077541</v>
      </c>
      <c r="BI11" s="58">
        <f t="shared" si="32"/>
        <v>10.289950410219742</v>
      </c>
    </row>
    <row r="12" spans="1:61" ht="14.25" thickTop="1" thickBot="1" x14ac:dyDescent="0.25">
      <c r="A12" s="12" t="s">
        <v>11</v>
      </c>
      <c r="B12" s="14">
        <v>4436</v>
      </c>
      <c r="C12" s="14">
        <v>4442</v>
      </c>
      <c r="D12" s="121">
        <v>4722</v>
      </c>
      <c r="E12" s="121">
        <v>4694</v>
      </c>
      <c r="F12" s="122">
        <v>5219</v>
      </c>
      <c r="G12" s="123">
        <v>2809</v>
      </c>
      <c r="H12" s="117">
        <v>6211</v>
      </c>
      <c r="J12" s="27">
        <f t="shared" si="8"/>
        <v>4702.6000000000004</v>
      </c>
      <c r="K12" s="17">
        <f t="shared" si="33"/>
        <v>142.49687715876442</v>
      </c>
      <c r="L12" s="28">
        <f t="shared" si="9"/>
        <v>4423.3061207688224</v>
      </c>
      <c r="M12" s="29">
        <f t="shared" si="10"/>
        <v>4981.8938792311783</v>
      </c>
      <c r="N12" s="66">
        <f t="shared" si="11"/>
        <v>558.58775846235585</v>
      </c>
      <c r="P12" s="23">
        <f t="shared" si="0"/>
        <v>5105.1303429629352</v>
      </c>
      <c r="Q12" s="23">
        <f t="shared" si="12"/>
        <v>5105.1303429629352</v>
      </c>
      <c r="R12" s="17">
        <f t="shared" si="13"/>
        <v>71.450194842022199</v>
      </c>
      <c r="S12" s="24">
        <f t="shared" si="14"/>
        <v>4965.0879610725715</v>
      </c>
      <c r="T12" s="25">
        <f t="shared" si="15"/>
        <v>5245.1727248532989</v>
      </c>
      <c r="U12" s="26">
        <f t="shared" si="16"/>
        <v>280.08476378072737</v>
      </c>
      <c r="W12" s="36" t="s">
        <v>11</v>
      </c>
      <c r="X12" s="39">
        <f t="shared" si="34"/>
        <v>-2172.8938792311783</v>
      </c>
      <c r="Y12" s="38">
        <f t="shared" si="1"/>
        <v>-43.615820246386022</v>
      </c>
      <c r="Z12" s="18">
        <f t="shared" si="35"/>
        <v>-1893.6000000000004</v>
      </c>
      <c r="AA12" s="18">
        <f t="shared" si="2"/>
        <v>-40.26708629268915</v>
      </c>
      <c r="AB12" s="37">
        <f t="shared" si="36"/>
        <v>-2436.1727248532989</v>
      </c>
      <c r="AC12" s="18">
        <f t="shared" si="3"/>
        <v>-46.445996207330538</v>
      </c>
      <c r="AD12" s="39">
        <f t="shared" si="37"/>
        <v>-2296.1303429629352</v>
      </c>
      <c r="AE12" s="17">
        <f t="shared" si="4"/>
        <v>-44.976919073731196</v>
      </c>
      <c r="AG12" s="36" t="s">
        <v>11</v>
      </c>
      <c r="AH12" s="46">
        <f t="shared" si="5"/>
        <v>0</v>
      </c>
      <c r="AI12" s="50">
        <f t="shared" si="5"/>
        <v>0</v>
      </c>
      <c r="AJ12" s="86">
        <f t="shared" si="5"/>
        <v>0</v>
      </c>
      <c r="AK12" s="47">
        <f t="shared" si="5"/>
        <v>0</v>
      </c>
      <c r="AL12" s="57">
        <f t="shared" si="5"/>
        <v>0</v>
      </c>
      <c r="AM12" s="59">
        <f t="shared" si="5"/>
        <v>0</v>
      </c>
      <c r="AN12" s="84">
        <f t="shared" si="5"/>
        <v>0</v>
      </c>
      <c r="AO12" s="58">
        <f t="shared" si="5"/>
        <v>0</v>
      </c>
      <c r="AQ12" s="36" t="s">
        <v>11</v>
      </c>
      <c r="AR12" s="39">
        <f t="shared" si="17"/>
        <v>1229.1061207688217</v>
      </c>
      <c r="AS12" s="38">
        <f t="shared" si="18"/>
        <v>24.671463314238668</v>
      </c>
      <c r="AT12" s="18">
        <f t="shared" si="19"/>
        <v>1508.3999999999996</v>
      </c>
      <c r="AU12" s="18">
        <f t="shared" si="20"/>
        <v>32.075872921362638</v>
      </c>
      <c r="AV12" s="37">
        <f t="shared" si="21"/>
        <v>965.82727514670114</v>
      </c>
      <c r="AW12" s="18">
        <f t="shared" si="22"/>
        <v>18.413640995468157</v>
      </c>
      <c r="AX12" s="39">
        <f t="shared" si="23"/>
        <v>1105.8696570370648</v>
      </c>
      <c r="AY12" s="17">
        <f t="shared" si="24"/>
        <v>21.661927957655944</v>
      </c>
      <c r="BA12" s="36" t="s">
        <v>11</v>
      </c>
      <c r="BB12" s="46">
        <f t="shared" si="25"/>
        <v>1229.1061207688217</v>
      </c>
      <c r="BC12" s="50">
        <f t="shared" si="26"/>
        <v>24.671463314238668</v>
      </c>
      <c r="BD12" s="86">
        <f t="shared" si="27"/>
        <v>1508.3999999999996</v>
      </c>
      <c r="BE12" s="47">
        <f t="shared" si="28"/>
        <v>32.075872921362638</v>
      </c>
      <c r="BF12" s="57">
        <f t="shared" si="29"/>
        <v>965.82727514670114</v>
      </c>
      <c r="BG12" s="59">
        <f t="shared" si="30"/>
        <v>18.413640995468157</v>
      </c>
      <c r="BH12" s="84">
        <f t="shared" si="31"/>
        <v>1105.8696570370648</v>
      </c>
      <c r="BI12" s="58">
        <f t="shared" si="32"/>
        <v>21.661927957655944</v>
      </c>
    </row>
    <row r="13" spans="1:61" ht="14.25" thickTop="1" thickBot="1" x14ac:dyDescent="0.25">
      <c r="A13" s="12" t="s">
        <v>12</v>
      </c>
      <c r="B13" s="14">
        <v>4905</v>
      </c>
      <c r="C13" s="14">
        <v>4935</v>
      </c>
      <c r="D13" s="121">
        <v>5365</v>
      </c>
      <c r="E13" s="121">
        <v>5714</v>
      </c>
      <c r="F13" s="122">
        <v>5664</v>
      </c>
      <c r="G13" s="123">
        <v>3030</v>
      </c>
      <c r="H13" s="117">
        <v>9840</v>
      </c>
      <c r="J13" s="27">
        <f t="shared" si="8"/>
        <v>5316.6</v>
      </c>
      <c r="K13" s="17">
        <f t="shared" si="33"/>
        <v>172.62520094122988</v>
      </c>
      <c r="L13" s="28">
        <f t="shared" si="9"/>
        <v>4978.2546061551902</v>
      </c>
      <c r="M13" s="29">
        <f t="shared" si="10"/>
        <v>5654.9453938448105</v>
      </c>
      <c r="N13" s="66">
        <f t="shared" si="11"/>
        <v>676.69078768962027</v>
      </c>
      <c r="P13" s="23">
        <f t="shared" si="0"/>
        <v>6155.6444604944199</v>
      </c>
      <c r="Q13" s="23">
        <f t="shared" si="12"/>
        <v>6155.6444604944199</v>
      </c>
      <c r="R13" s="17">
        <f t="shared" si="13"/>
        <v>78.457915218889298</v>
      </c>
      <c r="S13" s="24">
        <f t="shared" si="14"/>
        <v>6001.8669466653973</v>
      </c>
      <c r="T13" s="25">
        <f t="shared" si="15"/>
        <v>6309.4219743234426</v>
      </c>
      <c r="U13" s="26">
        <f t="shared" si="16"/>
        <v>307.55502765804522</v>
      </c>
      <c r="W13" s="36" t="s">
        <v>12</v>
      </c>
      <c r="X13" s="39">
        <f t="shared" si="34"/>
        <v>-2624.9453938448105</v>
      </c>
      <c r="Y13" s="38">
        <f t="shared" si="1"/>
        <v>-46.418580747074273</v>
      </c>
      <c r="Z13" s="18">
        <f>G13-J13</f>
        <v>-2286.6000000000004</v>
      </c>
      <c r="AA13" s="18">
        <f t="shared" si="2"/>
        <v>-43.008689764134978</v>
      </c>
      <c r="AB13" s="37">
        <f t="shared" si="36"/>
        <v>-3279.4219743234426</v>
      </c>
      <c r="AC13" s="18">
        <f t="shared" si="3"/>
        <v>-51.976583396533627</v>
      </c>
      <c r="AD13" s="39">
        <f t="shared" si="37"/>
        <v>-3125.6444604944199</v>
      </c>
      <c r="AE13" s="17">
        <f t="shared" si="4"/>
        <v>-50.776884216658758</v>
      </c>
      <c r="AG13" s="36" t="s">
        <v>12</v>
      </c>
      <c r="AH13" s="46">
        <f t="shared" si="5"/>
        <v>0</v>
      </c>
      <c r="AI13" s="50">
        <f t="shared" si="5"/>
        <v>0</v>
      </c>
      <c r="AJ13" s="86">
        <f t="shared" si="5"/>
        <v>0</v>
      </c>
      <c r="AK13" s="47">
        <f t="shared" si="5"/>
        <v>0</v>
      </c>
      <c r="AL13" s="57">
        <f t="shared" si="5"/>
        <v>0</v>
      </c>
      <c r="AM13" s="59">
        <f t="shared" si="5"/>
        <v>0</v>
      </c>
      <c r="AN13" s="84">
        <f t="shared" si="5"/>
        <v>0</v>
      </c>
      <c r="AO13" s="58">
        <f t="shared" si="5"/>
        <v>0</v>
      </c>
      <c r="AQ13" s="36" t="s">
        <v>12</v>
      </c>
      <c r="AR13" s="39">
        <f t="shared" si="17"/>
        <v>4185.0546061551895</v>
      </c>
      <c r="AS13" s="38">
        <f t="shared" si="18"/>
        <v>74.006985296630091</v>
      </c>
      <c r="AT13" s="18">
        <f t="shared" si="19"/>
        <v>4523.3999999999996</v>
      </c>
      <c r="AU13" s="18">
        <f t="shared" si="20"/>
        <v>85.080690666967598</v>
      </c>
      <c r="AV13" s="37">
        <f t="shared" si="21"/>
        <v>3530.5780256765574</v>
      </c>
      <c r="AW13" s="18">
        <f t="shared" si="22"/>
        <v>55.957234118187827</v>
      </c>
      <c r="AX13" s="39">
        <f t="shared" si="23"/>
        <v>3684.3555395055801</v>
      </c>
      <c r="AY13" s="17">
        <f t="shared" si="24"/>
        <v>59.853286900355727</v>
      </c>
      <c r="BA13" s="36" t="s">
        <v>12</v>
      </c>
      <c r="BB13" s="46">
        <f t="shared" si="25"/>
        <v>4185.0546061551895</v>
      </c>
      <c r="BC13" s="50">
        <f t="shared" si="26"/>
        <v>74.006985296630091</v>
      </c>
      <c r="BD13" s="86">
        <f t="shared" si="27"/>
        <v>4523.3999999999996</v>
      </c>
      <c r="BE13" s="47">
        <f t="shared" si="28"/>
        <v>85.080690666967598</v>
      </c>
      <c r="BF13" s="57">
        <f t="shared" si="29"/>
        <v>3530.5780256765574</v>
      </c>
      <c r="BG13" s="59">
        <f t="shared" si="30"/>
        <v>55.957234118187827</v>
      </c>
      <c r="BH13" s="84">
        <f t="shared" si="31"/>
        <v>3684.3555395055801</v>
      </c>
      <c r="BI13" s="58">
        <f t="shared" si="32"/>
        <v>59.853286900355727</v>
      </c>
    </row>
    <row r="14" spans="1:61" ht="14.25" thickTop="1" thickBot="1" x14ac:dyDescent="0.25">
      <c r="A14" s="12" t="s">
        <v>13</v>
      </c>
      <c r="B14" s="14">
        <v>5368</v>
      </c>
      <c r="C14" s="14">
        <v>4881</v>
      </c>
      <c r="D14" s="121">
        <v>5701</v>
      </c>
      <c r="E14" s="121">
        <v>5111</v>
      </c>
      <c r="F14" s="122">
        <v>5705</v>
      </c>
      <c r="G14" s="123">
        <v>3472</v>
      </c>
      <c r="H14" s="117">
        <v>7766</v>
      </c>
      <c r="J14" s="27">
        <f t="shared" si="8"/>
        <v>5353.2</v>
      </c>
      <c r="K14" s="17">
        <f t="shared" si="33"/>
        <v>162.26225685599223</v>
      </c>
      <c r="L14" s="28">
        <f t="shared" si="9"/>
        <v>5035.1659765622553</v>
      </c>
      <c r="M14" s="29">
        <f t="shared" si="10"/>
        <v>5671.2340234377443</v>
      </c>
      <c r="N14" s="66">
        <f t="shared" si="11"/>
        <v>636.06804687548902</v>
      </c>
      <c r="P14" s="23">
        <f t="shared" si="0"/>
        <v>5226.2000430456901</v>
      </c>
      <c r="Q14" s="23">
        <f t="shared" si="12"/>
        <v>5226.2000430456901</v>
      </c>
      <c r="R14" s="17">
        <f t="shared" si="13"/>
        <v>72.29246186875703</v>
      </c>
      <c r="S14" s="24">
        <f t="shared" si="14"/>
        <v>5084.5068177829262</v>
      </c>
      <c r="T14" s="25">
        <f t="shared" si="15"/>
        <v>5367.893268308454</v>
      </c>
      <c r="U14" s="26">
        <f t="shared" si="16"/>
        <v>283.38645052552783</v>
      </c>
      <c r="W14" s="36" t="s">
        <v>13</v>
      </c>
      <c r="X14" s="39">
        <f t="shared" si="34"/>
        <v>-2199.2340234377443</v>
      </c>
      <c r="Y14" s="38">
        <f t="shared" si="1"/>
        <v>-38.778756340311091</v>
      </c>
      <c r="Z14" s="18">
        <f t="shared" si="35"/>
        <v>-1881.1999999999998</v>
      </c>
      <c r="AA14" s="18">
        <f t="shared" si="2"/>
        <v>-35.141597549129486</v>
      </c>
      <c r="AB14" s="37">
        <f t="shared" si="36"/>
        <v>-1895.893268308454</v>
      </c>
      <c r="AC14" s="18">
        <f t="shared" si="3"/>
        <v>-35.319131240958775</v>
      </c>
      <c r="AD14" s="39">
        <f t="shared" si="37"/>
        <v>-1754.2000430456901</v>
      </c>
      <c r="AE14" s="17">
        <f t="shared" si="4"/>
        <v>-33.565497466556771</v>
      </c>
      <c r="AG14" s="36" t="s">
        <v>13</v>
      </c>
      <c r="AH14" s="46">
        <f t="shared" si="5"/>
        <v>0</v>
      </c>
      <c r="AI14" s="50">
        <f t="shared" si="5"/>
        <v>0</v>
      </c>
      <c r="AJ14" s="86">
        <f t="shared" si="5"/>
        <v>0</v>
      </c>
      <c r="AK14" s="47">
        <f t="shared" si="5"/>
        <v>0</v>
      </c>
      <c r="AL14" s="57">
        <f t="shared" si="5"/>
        <v>0</v>
      </c>
      <c r="AM14" s="59">
        <f t="shared" si="5"/>
        <v>0</v>
      </c>
      <c r="AN14" s="84">
        <f t="shared" si="5"/>
        <v>0</v>
      </c>
      <c r="AO14" s="58">
        <f t="shared" si="5"/>
        <v>0</v>
      </c>
      <c r="AQ14" s="36" t="s">
        <v>13</v>
      </c>
      <c r="AR14" s="39">
        <f t="shared" si="17"/>
        <v>2094.7659765622557</v>
      </c>
      <c r="AS14" s="38">
        <f t="shared" si="18"/>
        <v>36.936687287195866</v>
      </c>
      <c r="AT14" s="18">
        <f t="shared" si="19"/>
        <v>2412.8000000000002</v>
      </c>
      <c r="AU14" s="18">
        <f t="shared" si="20"/>
        <v>45.072106403646423</v>
      </c>
      <c r="AV14" s="37">
        <f t="shared" si="21"/>
        <v>2398.106731691546</v>
      </c>
      <c r="AW14" s="18">
        <f t="shared" si="22"/>
        <v>44.675007713915377</v>
      </c>
      <c r="AX14" s="39">
        <f t="shared" si="23"/>
        <v>2539.7999569543099</v>
      </c>
      <c r="AY14" s="17">
        <f t="shared" si="24"/>
        <v>48.597450079124457</v>
      </c>
      <c r="BA14" s="36" t="s">
        <v>13</v>
      </c>
      <c r="BB14" s="46">
        <f t="shared" si="25"/>
        <v>2094.7659765622557</v>
      </c>
      <c r="BC14" s="50">
        <f t="shared" si="26"/>
        <v>36.936687287195866</v>
      </c>
      <c r="BD14" s="86">
        <f t="shared" si="27"/>
        <v>2412.8000000000002</v>
      </c>
      <c r="BE14" s="47">
        <f t="shared" si="28"/>
        <v>45.072106403646423</v>
      </c>
      <c r="BF14" s="57">
        <f t="shared" si="29"/>
        <v>2398.106731691546</v>
      </c>
      <c r="BG14" s="59">
        <f t="shared" si="30"/>
        <v>44.675007713915377</v>
      </c>
      <c r="BH14" s="84">
        <f t="shared" si="31"/>
        <v>2539.7999569543099</v>
      </c>
      <c r="BI14" s="58">
        <f t="shared" si="32"/>
        <v>48.597450079124457</v>
      </c>
    </row>
    <row r="15" spans="1:61" ht="14.25" thickTop="1" thickBot="1" x14ac:dyDescent="0.25">
      <c r="A15" s="12" t="s">
        <v>14</v>
      </c>
      <c r="B15" s="14">
        <v>4711</v>
      </c>
      <c r="C15" s="14">
        <v>4526</v>
      </c>
      <c r="D15" s="121">
        <v>4926</v>
      </c>
      <c r="E15" s="121">
        <v>5111</v>
      </c>
      <c r="F15" s="122">
        <v>5274</v>
      </c>
      <c r="G15" s="123">
        <v>2665</v>
      </c>
      <c r="H15" s="117">
        <v>4752</v>
      </c>
      <c r="J15" s="27">
        <f t="shared" si="8"/>
        <v>4909.6000000000004</v>
      </c>
      <c r="K15" s="17">
        <f t="shared" si="33"/>
        <v>134.20305510680447</v>
      </c>
      <c r="L15" s="28">
        <f t="shared" si="9"/>
        <v>4646.5620119906634</v>
      </c>
      <c r="M15" s="29">
        <f t="shared" si="10"/>
        <v>5172.6379880093373</v>
      </c>
      <c r="N15" s="30">
        <f t="shared" ref="N15:N19" si="38">M15-L15</f>
        <v>526.07597601867383</v>
      </c>
      <c r="P15" s="23">
        <f t="shared" si="0"/>
        <v>5407.9063803255549</v>
      </c>
      <c r="Q15" s="23">
        <f t="shared" si="12"/>
        <v>5407.9063803255549</v>
      </c>
      <c r="R15" s="17">
        <f t="shared" si="13"/>
        <v>73.538468710774467</v>
      </c>
      <c r="S15" s="24">
        <f t="shared" si="14"/>
        <v>5263.7709816524366</v>
      </c>
      <c r="T15" s="25">
        <f t="shared" si="15"/>
        <v>5552.0417789986732</v>
      </c>
      <c r="U15" s="26">
        <f t="shared" si="16"/>
        <v>288.27079734623658</v>
      </c>
      <c r="W15" s="36" t="s">
        <v>14</v>
      </c>
      <c r="X15" s="39">
        <f>G15-M15</f>
        <v>-2507.6379880093373</v>
      </c>
      <c r="Y15" s="38">
        <f t="shared" si="1"/>
        <v>-48.478899815186729</v>
      </c>
      <c r="Z15" s="18">
        <f t="shared" si="35"/>
        <v>-2244.6000000000004</v>
      </c>
      <c r="AA15" s="18">
        <f t="shared" si="2"/>
        <v>-45.718592145999679</v>
      </c>
      <c r="AB15" s="37">
        <f t="shared" si="36"/>
        <v>-2887.0417789986732</v>
      </c>
      <c r="AC15" s="18">
        <f t="shared" si="3"/>
        <v>-51.999640743325962</v>
      </c>
      <c r="AD15" s="39">
        <f t="shared" si="37"/>
        <v>-2742.9063803255549</v>
      </c>
      <c r="AE15" s="17">
        <f t="shared" si="4"/>
        <v>-50.720300749001368</v>
      </c>
      <c r="AG15" s="36" t="s">
        <v>14</v>
      </c>
      <c r="AH15" s="46">
        <f t="shared" si="5"/>
        <v>0</v>
      </c>
      <c r="AI15" s="50">
        <f t="shared" si="5"/>
        <v>0</v>
      </c>
      <c r="AJ15" s="86">
        <f t="shared" si="5"/>
        <v>0</v>
      </c>
      <c r="AK15" s="47">
        <f t="shared" si="5"/>
        <v>0</v>
      </c>
      <c r="AL15" s="57">
        <f t="shared" si="5"/>
        <v>0</v>
      </c>
      <c r="AM15" s="59">
        <f t="shared" si="5"/>
        <v>0</v>
      </c>
      <c r="AN15" s="84">
        <f t="shared" si="5"/>
        <v>0</v>
      </c>
      <c r="AO15" s="58">
        <f t="shared" si="5"/>
        <v>0</v>
      </c>
      <c r="AQ15" s="36" t="s">
        <v>14</v>
      </c>
      <c r="AR15" s="39">
        <f>H15-M15</f>
        <v>-420.63798800933728</v>
      </c>
      <c r="AS15" s="38">
        <f t="shared" si="18"/>
        <v>-8.1319819593873728</v>
      </c>
      <c r="AT15" s="18">
        <f t="shared" si="19"/>
        <v>-157.60000000000036</v>
      </c>
      <c r="AU15" s="18">
        <f t="shared" si="20"/>
        <v>-3.210037477594923</v>
      </c>
      <c r="AV15" s="37">
        <f t="shared" si="21"/>
        <v>-800.04177899867318</v>
      </c>
      <c r="AW15" s="18">
        <f t="shared" si="22"/>
        <v>-14.409865970838624</v>
      </c>
      <c r="AX15" s="39">
        <f t="shared" si="23"/>
        <v>-655.90638032555489</v>
      </c>
      <c r="AY15" s="17">
        <f t="shared" si="24"/>
        <v>-12.128656344936013</v>
      </c>
      <c r="BA15" s="36" t="s">
        <v>14</v>
      </c>
      <c r="BB15" s="46">
        <f t="shared" si="25"/>
        <v>0</v>
      </c>
      <c r="BC15" s="50">
        <f t="shared" si="26"/>
        <v>0</v>
      </c>
      <c r="BD15" s="86">
        <f t="shared" si="27"/>
        <v>0</v>
      </c>
      <c r="BE15" s="47">
        <f t="shared" si="28"/>
        <v>0</v>
      </c>
      <c r="BF15" s="57">
        <f t="shared" si="29"/>
        <v>0</v>
      </c>
      <c r="BG15" s="59">
        <f t="shared" si="30"/>
        <v>0</v>
      </c>
      <c r="BH15" s="84">
        <f t="shared" si="31"/>
        <v>0</v>
      </c>
      <c r="BI15" s="58">
        <f t="shared" si="32"/>
        <v>0</v>
      </c>
    </row>
    <row r="16" spans="1:61" ht="14.25" thickTop="1" thickBot="1" x14ac:dyDescent="0.25">
      <c r="A16" s="12" t="s">
        <v>15</v>
      </c>
      <c r="B16" s="14">
        <v>4929</v>
      </c>
      <c r="C16" s="14">
        <v>4806</v>
      </c>
      <c r="D16" s="121">
        <v>5206</v>
      </c>
      <c r="E16" s="121">
        <v>5519</v>
      </c>
      <c r="F16" s="122">
        <v>5433</v>
      </c>
      <c r="G16" s="123">
        <v>4125</v>
      </c>
      <c r="H16" s="117">
        <v>3937</v>
      </c>
      <c r="J16" s="27">
        <f t="shared" si="8"/>
        <v>5178.6000000000004</v>
      </c>
      <c r="K16" s="17">
        <f t="shared" si="33"/>
        <v>138.28832199430289</v>
      </c>
      <c r="L16" s="28">
        <f t="shared" si="9"/>
        <v>4907.5548888911671</v>
      </c>
      <c r="M16" s="29">
        <f t="shared" si="10"/>
        <v>5449.6451111088336</v>
      </c>
      <c r="N16" s="30">
        <f t="shared" si="38"/>
        <v>542.09022221766645</v>
      </c>
      <c r="P16" s="23">
        <f t="shared" si="0"/>
        <v>5811.1943610564513</v>
      </c>
      <c r="Q16" s="23">
        <f t="shared" si="12"/>
        <v>5811.1943610564513</v>
      </c>
      <c r="R16" s="17">
        <f t="shared" si="13"/>
        <v>76.231190211464309</v>
      </c>
      <c r="S16" s="24">
        <f t="shared" si="14"/>
        <v>5661.7812282419809</v>
      </c>
      <c r="T16" s="25">
        <f t="shared" si="15"/>
        <v>5960.6074938709216</v>
      </c>
      <c r="U16" s="26">
        <f t="shared" si="16"/>
        <v>298.82626562894075</v>
      </c>
      <c r="W16" s="36" t="s">
        <v>15</v>
      </c>
      <c r="X16" s="39">
        <f t="shared" si="34"/>
        <v>-1324.6451111088336</v>
      </c>
      <c r="Y16" s="38">
        <f t="shared" si="1"/>
        <v>-24.30699768703488</v>
      </c>
      <c r="Z16" s="18">
        <f t="shared" si="35"/>
        <v>-1053.6000000000004</v>
      </c>
      <c r="AA16" s="18">
        <f t="shared" si="2"/>
        <v>-20.345267060595535</v>
      </c>
      <c r="AB16" s="37">
        <f t="shared" si="36"/>
        <v>-1835.6074938709216</v>
      </c>
      <c r="AC16" s="18">
        <f t="shared" si="3"/>
        <v>-30.795644500303215</v>
      </c>
      <c r="AD16" s="39">
        <f t="shared" si="37"/>
        <v>-1686.1943610564513</v>
      </c>
      <c r="AE16" s="17">
        <f t="shared" si="4"/>
        <v>-29.016313279012547</v>
      </c>
      <c r="AG16" s="36" t="s">
        <v>15</v>
      </c>
      <c r="AH16" s="46">
        <f t="shared" si="5"/>
        <v>0</v>
      </c>
      <c r="AI16" s="50">
        <f t="shared" si="5"/>
        <v>0</v>
      </c>
      <c r="AJ16" s="86">
        <f t="shared" si="5"/>
        <v>0</v>
      </c>
      <c r="AK16" s="47">
        <f t="shared" si="5"/>
        <v>0</v>
      </c>
      <c r="AL16" s="57">
        <f t="shared" si="5"/>
        <v>0</v>
      </c>
      <c r="AM16" s="59">
        <f t="shared" si="5"/>
        <v>0</v>
      </c>
      <c r="AN16" s="84">
        <f t="shared" si="5"/>
        <v>0</v>
      </c>
      <c r="AO16" s="58">
        <f t="shared" si="5"/>
        <v>0</v>
      </c>
      <c r="AQ16" s="36" t="s">
        <v>15</v>
      </c>
      <c r="AR16" s="39">
        <f t="shared" si="17"/>
        <v>-1512.6451111088336</v>
      </c>
      <c r="AS16" s="38">
        <f t="shared" si="18"/>
        <v>-27.756763610631836</v>
      </c>
      <c r="AT16" s="18">
        <f t="shared" si="19"/>
        <v>-1241.6000000000004</v>
      </c>
      <c r="AU16" s="18">
        <f t="shared" si="20"/>
        <v>-23.975591858803543</v>
      </c>
      <c r="AV16" s="37">
        <f t="shared" si="21"/>
        <v>-2023.6074938709216</v>
      </c>
      <c r="AW16" s="18">
        <f t="shared" si="22"/>
        <v>-33.949685429743937</v>
      </c>
      <c r="AX16" s="39">
        <f t="shared" si="23"/>
        <v>-1874.1943610564513</v>
      </c>
      <c r="AY16" s="17">
        <f t="shared" si="24"/>
        <v>-32.251448576841788</v>
      </c>
      <c r="BA16" s="36" t="s">
        <v>15</v>
      </c>
      <c r="BB16" s="46">
        <f t="shared" si="25"/>
        <v>0</v>
      </c>
      <c r="BC16" s="50">
        <f t="shared" si="26"/>
        <v>0</v>
      </c>
      <c r="BD16" s="86">
        <f t="shared" si="27"/>
        <v>0</v>
      </c>
      <c r="BE16" s="47">
        <f t="shared" si="28"/>
        <v>0</v>
      </c>
      <c r="BF16" s="57">
        <f t="shared" si="29"/>
        <v>0</v>
      </c>
      <c r="BG16" s="59">
        <f t="shared" si="30"/>
        <v>0</v>
      </c>
      <c r="BH16" s="84">
        <f t="shared" si="31"/>
        <v>0</v>
      </c>
      <c r="BI16" s="58">
        <f t="shared" si="32"/>
        <v>0</v>
      </c>
    </row>
    <row r="17" spans="1:61" ht="14.25" thickTop="1" thickBot="1" x14ac:dyDescent="0.25">
      <c r="A17" s="12" t="s">
        <v>16</v>
      </c>
      <c r="B17" s="14">
        <v>5123</v>
      </c>
      <c r="C17" s="14">
        <v>5293</v>
      </c>
      <c r="D17" s="121">
        <v>5715</v>
      </c>
      <c r="E17" s="121">
        <v>5647</v>
      </c>
      <c r="F17" s="122">
        <v>5915</v>
      </c>
      <c r="G17" s="123">
        <v>4481</v>
      </c>
      <c r="H17" s="117">
        <v>3969</v>
      </c>
      <c r="J17" s="27">
        <f t="shared" si="8"/>
        <v>5538.6</v>
      </c>
      <c r="K17" s="17">
        <f t="shared" si="33"/>
        <v>144.49692038240815</v>
      </c>
      <c r="L17" s="28">
        <f t="shared" si="9"/>
        <v>5255.3860360504805</v>
      </c>
      <c r="M17" s="29">
        <f t="shared" si="10"/>
        <v>5821.8139639495203</v>
      </c>
      <c r="N17" s="30">
        <f t="shared" si="38"/>
        <v>566.42792789903979</v>
      </c>
      <c r="P17" s="23">
        <f t="shared" si="0"/>
        <v>5995.9210546740806</v>
      </c>
      <c r="Q17" s="23">
        <f t="shared" si="12"/>
        <v>5995.9210546740806</v>
      </c>
      <c r="R17" s="17">
        <f t="shared" si="13"/>
        <v>77.43333296890998</v>
      </c>
      <c r="S17" s="24">
        <f t="shared" si="14"/>
        <v>5844.1517220550168</v>
      </c>
      <c r="T17" s="25">
        <f t="shared" si="15"/>
        <v>6147.6903872931443</v>
      </c>
      <c r="U17" s="26">
        <f>T17-S17</f>
        <v>303.53866523812758</v>
      </c>
      <c r="W17" s="36" t="s">
        <v>16</v>
      </c>
      <c r="X17" s="39">
        <f t="shared" si="34"/>
        <v>-1340.8139639495203</v>
      </c>
      <c r="Y17" s="38">
        <f t="shared" si="1"/>
        <v>-23.030862412510199</v>
      </c>
      <c r="Z17" s="18">
        <f t="shared" si="35"/>
        <v>-1057.6000000000004</v>
      </c>
      <c r="AA17" s="18">
        <f t="shared" si="2"/>
        <v>-19.095078178601096</v>
      </c>
      <c r="AB17" s="37">
        <f t="shared" si="36"/>
        <v>-1666.6903872931443</v>
      </c>
      <c r="AC17" s="18">
        <f t="shared" si="3"/>
        <v>-27.110838091945546</v>
      </c>
      <c r="AD17" s="39">
        <f t="shared" si="37"/>
        <v>-1514.9210546740806</v>
      </c>
      <c r="AE17" s="17">
        <f t="shared" si="4"/>
        <v>-25.265860588560184</v>
      </c>
      <c r="AG17" s="36" t="s">
        <v>16</v>
      </c>
      <c r="AH17" s="46">
        <f t="shared" si="5"/>
        <v>0</v>
      </c>
      <c r="AI17" s="50">
        <f t="shared" si="5"/>
        <v>0</v>
      </c>
      <c r="AJ17" s="86">
        <f t="shared" si="5"/>
        <v>0</v>
      </c>
      <c r="AK17" s="47">
        <f t="shared" si="5"/>
        <v>0</v>
      </c>
      <c r="AL17" s="57">
        <f t="shared" si="5"/>
        <v>0</v>
      </c>
      <c r="AM17" s="59">
        <f t="shared" si="5"/>
        <v>0</v>
      </c>
      <c r="AN17" s="84">
        <f t="shared" si="5"/>
        <v>0</v>
      </c>
      <c r="AO17" s="58">
        <f t="shared" si="5"/>
        <v>0</v>
      </c>
      <c r="AQ17" s="36" t="s">
        <v>16</v>
      </c>
      <c r="AR17" s="39">
        <f t="shared" si="17"/>
        <v>-1852.8139639495203</v>
      </c>
      <c r="AS17" s="38">
        <f t="shared" si="18"/>
        <v>-31.825372219427134</v>
      </c>
      <c r="AT17" s="18">
        <f t="shared" si="19"/>
        <v>-1569.6000000000004</v>
      </c>
      <c r="AU17" s="18">
        <f t="shared" si="20"/>
        <v>-28.339291517712063</v>
      </c>
      <c r="AV17" s="37">
        <f t="shared" si="21"/>
        <v>-2178.6903872931443</v>
      </c>
      <c r="AW17" s="18">
        <f t="shared" si="22"/>
        <v>-35.439169021854909</v>
      </c>
      <c r="AX17" s="39">
        <f t="shared" si="23"/>
        <v>-2026.9210546740806</v>
      </c>
      <c r="AY17" s="17">
        <f t="shared" si="24"/>
        <v>-33.804999035035785</v>
      </c>
      <c r="BA17" s="36" t="s">
        <v>16</v>
      </c>
      <c r="BB17" s="46">
        <f t="shared" si="25"/>
        <v>0</v>
      </c>
      <c r="BC17" s="50">
        <f t="shared" si="26"/>
        <v>0</v>
      </c>
      <c r="BD17" s="86">
        <f t="shared" si="27"/>
        <v>0</v>
      </c>
      <c r="BE17" s="47">
        <f t="shared" si="28"/>
        <v>0</v>
      </c>
      <c r="BF17" s="57">
        <f t="shared" si="29"/>
        <v>0</v>
      </c>
      <c r="BG17" s="59">
        <f t="shared" si="30"/>
        <v>0</v>
      </c>
      <c r="BH17" s="84">
        <f t="shared" si="31"/>
        <v>0</v>
      </c>
      <c r="BI17" s="58">
        <f t="shared" si="32"/>
        <v>0</v>
      </c>
    </row>
    <row r="18" spans="1:61" ht="14.25" thickTop="1" thickBot="1" x14ac:dyDescent="0.25">
      <c r="A18" s="13" t="s">
        <v>17</v>
      </c>
      <c r="B18" s="14">
        <v>5637</v>
      </c>
      <c r="C18" s="14">
        <v>5810</v>
      </c>
      <c r="D18" s="121">
        <v>6987</v>
      </c>
      <c r="E18" s="121">
        <v>6168</v>
      </c>
      <c r="F18" s="122">
        <v>6455</v>
      </c>
      <c r="G18" s="123">
        <v>4232</v>
      </c>
      <c r="H18" s="113">
        <v>4780</v>
      </c>
      <c r="J18" s="67">
        <f t="shared" si="8"/>
        <v>6211.4</v>
      </c>
      <c r="K18" s="20">
        <f t="shared" si="33"/>
        <v>240.19129875996757</v>
      </c>
      <c r="L18" s="68">
        <f t="shared" si="9"/>
        <v>5740.625054430463</v>
      </c>
      <c r="M18" s="69">
        <f t="shared" si="10"/>
        <v>6682.1749455695362</v>
      </c>
      <c r="N18" s="70">
        <f t="shared" si="38"/>
        <v>941.54989113907322</v>
      </c>
      <c r="P18" s="91">
        <f t="shared" si="0"/>
        <v>6591.7758051944993</v>
      </c>
      <c r="Q18" s="91">
        <f t="shared" si="12"/>
        <v>6591.7758051944993</v>
      </c>
      <c r="R18" s="74">
        <f t="shared" si="13"/>
        <v>81.189751848336741</v>
      </c>
      <c r="S18" s="71">
        <f t="shared" si="14"/>
        <v>6432.643891571759</v>
      </c>
      <c r="T18" s="72">
        <f t="shared" si="15"/>
        <v>6750.9077188172396</v>
      </c>
      <c r="U18" s="73">
        <f t="shared" si="16"/>
        <v>318.26382724548057</v>
      </c>
      <c r="W18" s="40" t="s">
        <v>17</v>
      </c>
      <c r="X18" s="43">
        <f t="shared" ref="X18:X19" si="39">G18-M18</f>
        <v>-2450.1749455695362</v>
      </c>
      <c r="Y18" s="42">
        <f t="shared" ref="Y18:Y19" si="40">(G18-M18)/M18*100</f>
        <v>-36.66732711321886</v>
      </c>
      <c r="Z18" s="19">
        <f t="shared" ref="Z18:Z19" si="41">G18-J18</f>
        <v>-1979.3999999999996</v>
      </c>
      <c r="AA18" s="19">
        <f t="shared" ref="AA18:AA19" si="42">(G18-J18)/J18*100</f>
        <v>-31.86721190069871</v>
      </c>
      <c r="AB18" s="41">
        <f t="shared" ref="AB18" si="43">G18-T18</f>
        <v>-2518.9077188172396</v>
      </c>
      <c r="AC18" s="19">
        <f t="shared" ref="AC18" si="44">(G18-T18)/T18*100</f>
        <v>-37.31213377122792</v>
      </c>
      <c r="AD18" s="43">
        <f t="shared" ref="AD18" si="45">G18-Q18</f>
        <v>-2359.7758051944993</v>
      </c>
      <c r="AE18" s="20">
        <f t="shared" ref="AE18" si="46">(G18-Q18)/Q18*100</f>
        <v>-35.798787381921144</v>
      </c>
      <c r="AG18" s="40" t="s">
        <v>17</v>
      </c>
      <c r="AH18" s="48">
        <f t="shared" ref="AH18:AN18" si="47">IF(IFERROR(X18,-1) &lt;0, 0, X18)</f>
        <v>0</v>
      </c>
      <c r="AI18" s="81">
        <f t="shared" si="47"/>
        <v>0</v>
      </c>
      <c r="AJ18" s="89">
        <f t="shared" si="47"/>
        <v>0</v>
      </c>
      <c r="AK18" s="49">
        <f t="shared" si="47"/>
        <v>0</v>
      </c>
      <c r="AL18" s="60">
        <f t="shared" si="47"/>
        <v>0</v>
      </c>
      <c r="AM18" s="62">
        <f t="shared" si="47"/>
        <v>0</v>
      </c>
      <c r="AN18" s="87">
        <f t="shared" si="47"/>
        <v>0</v>
      </c>
      <c r="AO18" s="61">
        <f t="shared" ref="AO18" si="48">IF(IFERROR(AE18,-1) &lt;0, 0, AE18)</f>
        <v>0</v>
      </c>
      <c r="AQ18" s="40" t="s">
        <v>17</v>
      </c>
      <c r="AR18" s="43">
        <f t="shared" si="17"/>
        <v>-1902.1749455695362</v>
      </c>
      <c r="AS18" s="42">
        <f t="shared" si="18"/>
        <v>-28.466404442624327</v>
      </c>
      <c r="AT18" s="19">
        <f t="shared" si="19"/>
        <v>-1431.3999999999996</v>
      </c>
      <c r="AU18" s="19">
        <f t="shared" si="20"/>
        <v>-23.04472421676272</v>
      </c>
      <c r="AV18" s="41">
        <f t="shared" si="21"/>
        <v>-1970.9077188172396</v>
      </c>
      <c r="AW18" s="19">
        <f t="shared" si="22"/>
        <v>-29.19470685880658</v>
      </c>
      <c r="AX18" s="43">
        <f t="shared" si="23"/>
        <v>-1811.7758051944993</v>
      </c>
      <c r="AY18" s="20">
        <f t="shared" si="24"/>
        <v>-27.485397846309802</v>
      </c>
      <c r="BA18" s="40" t="s">
        <v>17</v>
      </c>
      <c r="BB18" s="48">
        <f t="shared" si="25"/>
        <v>0</v>
      </c>
      <c r="BC18" s="81">
        <f t="shared" si="26"/>
        <v>0</v>
      </c>
      <c r="BD18" s="89">
        <f t="shared" si="27"/>
        <v>0</v>
      </c>
      <c r="BE18" s="49">
        <f t="shared" si="28"/>
        <v>0</v>
      </c>
      <c r="BF18" s="60">
        <f t="shared" si="29"/>
        <v>0</v>
      </c>
      <c r="BG18" s="62">
        <f t="shared" si="30"/>
        <v>0</v>
      </c>
      <c r="BH18" s="87">
        <f t="shared" si="31"/>
        <v>0</v>
      </c>
      <c r="BI18" s="61">
        <f t="shared" si="32"/>
        <v>0</v>
      </c>
    </row>
    <row r="19" spans="1:61" ht="13.5" thickBot="1" x14ac:dyDescent="0.25">
      <c r="A19" s="7"/>
      <c r="B19" s="6">
        <f>SUM(B7:B18)</f>
        <v>65741</v>
      </c>
      <c r="C19" s="6">
        <f t="shared" ref="C19:F19" si="49">SUM(C7:C18)</f>
        <v>62601</v>
      </c>
      <c r="D19" s="6">
        <f t="shared" si="49"/>
        <v>69854</v>
      </c>
      <c r="E19" s="6">
        <f t="shared" si="49"/>
        <v>68629</v>
      </c>
      <c r="F19" s="6">
        <f t="shared" si="49"/>
        <v>71811</v>
      </c>
      <c r="G19" s="6">
        <f>SUM(G7:G18)</f>
        <v>42924</v>
      </c>
      <c r="H19" s="6">
        <f>SUM(H7:H18)</f>
        <v>69223</v>
      </c>
      <c r="J19" s="6">
        <f>SUM(J7:J18)</f>
        <v>67727.199999999983</v>
      </c>
      <c r="K19" s="20">
        <f t="shared" si="33"/>
        <v>1616.1197480384922</v>
      </c>
      <c r="L19" s="68">
        <f t="shared" si="9"/>
        <v>64559.605293844535</v>
      </c>
      <c r="M19" s="69">
        <f t="shared" si="10"/>
        <v>70894.79470615543</v>
      </c>
      <c r="N19" s="70">
        <f t="shared" si="38"/>
        <v>6335.1894123108941</v>
      </c>
      <c r="P19" s="6"/>
      <c r="Q19" s="114">
        <f>SUM(Q7:Q18)</f>
        <v>71691.01920359004</v>
      </c>
      <c r="S19" s="6"/>
      <c r="U19" s="6"/>
      <c r="X19" s="43">
        <f t="shared" si="39"/>
        <v>-27970.79470615543</v>
      </c>
      <c r="Y19" s="42">
        <f t="shared" si="40"/>
        <v>-39.453946967599961</v>
      </c>
      <c r="Z19" s="19">
        <f t="shared" si="41"/>
        <v>-24803.199999999983</v>
      </c>
      <c r="AA19" s="19">
        <f t="shared" si="42"/>
        <v>-36.622213822511476</v>
      </c>
      <c r="AE19" s="1"/>
      <c r="AH19" s="75">
        <f>SUM(AH7:AH18)</f>
        <v>0</v>
      </c>
      <c r="AI19" s="81">
        <f>IF(IFERROR(Y19,-1) &lt;0, 0, Y19)</f>
        <v>0</v>
      </c>
      <c r="AJ19" s="75">
        <f>SUM(AJ7:AJ18)</f>
        <v>0</v>
      </c>
      <c r="AK19" s="76"/>
      <c r="AL19" s="77">
        <f>SUM(AL7:AL18)</f>
        <v>0</v>
      </c>
      <c r="AM19" s="78"/>
      <c r="AN19" s="79">
        <f>SUM(AN7:AN18)</f>
        <v>0</v>
      </c>
      <c r="AO19" s="78"/>
      <c r="AQ19" s="10"/>
      <c r="AR19" s="43">
        <f t="shared" si="17"/>
        <v>-1671.7947061554296</v>
      </c>
      <c r="AS19" s="42">
        <f t="shared" si="18"/>
        <v>-2.358134631864977</v>
      </c>
      <c r="AT19" s="19">
        <f t="shared" si="19"/>
        <v>1495.8000000000175</v>
      </c>
      <c r="AU19" s="19">
        <f t="shared" si="20"/>
        <v>2.2085661300039243</v>
      </c>
      <c r="AV19" s="41">
        <f t="shared" si="21"/>
        <v>69223</v>
      </c>
      <c r="AW19" s="9"/>
      <c r="AX19" s="9"/>
      <c r="BB19" s="75">
        <f>SUM(BB7:BB18)</f>
        <v>8419.7607562870944</v>
      </c>
      <c r="BC19" s="81">
        <f t="shared" si="26"/>
        <v>0</v>
      </c>
      <c r="BD19" s="75">
        <f>SUM(BD7:BD18)</f>
        <v>9760.5999999999985</v>
      </c>
      <c r="BE19" s="76"/>
      <c r="BF19" s="77">
        <f>SUM(BF7:BF18)</f>
        <v>7279.8298518586398</v>
      </c>
      <c r="BG19" s="78"/>
      <c r="BH19" s="79">
        <f>SUM(BH7:BH18)</f>
        <v>7859.6448729115573</v>
      </c>
      <c r="BI19" s="78"/>
    </row>
    <row r="20" spans="1:61" ht="13.5" thickBot="1" x14ac:dyDescent="0.25">
      <c r="H20" s="6"/>
      <c r="AA20" s="19"/>
    </row>
    <row r="24" spans="1:61" x14ac:dyDescent="0.2">
      <c r="X24" s="1"/>
      <c r="Y24" s="1"/>
      <c r="Z24" s="1"/>
      <c r="AA24" s="1"/>
      <c r="AB24" s="1"/>
      <c r="AC24" s="1"/>
      <c r="AD24" s="1"/>
      <c r="AE24" s="1"/>
      <c r="AH24" s="1"/>
      <c r="AI24" s="1"/>
      <c r="AJ24" s="1"/>
      <c r="AK24" s="1"/>
    </row>
    <row r="25" spans="1:61" x14ac:dyDescent="0.2">
      <c r="X25" s="1"/>
      <c r="Y25" s="1"/>
      <c r="Z25" s="1"/>
      <c r="AA25" s="1"/>
      <c r="AB25" s="1"/>
      <c r="AC25" s="1"/>
      <c r="AD25" s="1"/>
      <c r="AE25" s="1"/>
      <c r="AH25" s="1"/>
      <c r="AI25" s="1"/>
      <c r="AJ25" s="1"/>
      <c r="AK25" s="1"/>
      <c r="AL25" s="1"/>
      <c r="AM25" s="1"/>
      <c r="AN25" s="1"/>
      <c r="AO25" s="1"/>
    </row>
    <row r="26" spans="1:61" x14ac:dyDescent="0.2">
      <c r="X26" s="1"/>
      <c r="Y26" s="1"/>
      <c r="Z26" s="1"/>
      <c r="AA26" s="1"/>
      <c r="AB26" s="1"/>
      <c r="AC26" s="1"/>
      <c r="AD26" s="1"/>
      <c r="AE26" s="1"/>
      <c r="AH26" s="1"/>
      <c r="AI26" s="1"/>
      <c r="AJ26" s="1"/>
      <c r="AK26" s="1"/>
      <c r="AL26" s="1"/>
      <c r="AM26" s="1"/>
      <c r="AN26" s="1"/>
      <c r="AO26" s="1"/>
    </row>
    <row r="27" spans="1:61" x14ac:dyDescent="0.2">
      <c r="B27" s="4"/>
      <c r="C27" s="4"/>
      <c r="D27" s="4"/>
      <c r="E27" s="4"/>
      <c r="F27" s="4"/>
      <c r="J27" s="4"/>
      <c r="P27" s="4"/>
      <c r="Q27" s="4"/>
      <c r="X27" s="1"/>
      <c r="Y27" s="1"/>
      <c r="Z27" s="1"/>
      <c r="AA27" s="1"/>
      <c r="AB27" s="1"/>
      <c r="AC27" s="1"/>
      <c r="AD27" s="1"/>
      <c r="AE27" s="1"/>
      <c r="AH27" s="1"/>
      <c r="AI27" s="1"/>
      <c r="AJ27" s="1"/>
      <c r="AK27" s="1"/>
      <c r="AL27" s="1"/>
      <c r="AM27" s="1"/>
      <c r="AN27" s="1"/>
      <c r="AO27" s="1"/>
    </row>
    <row r="28" spans="1:61" x14ac:dyDescent="0.2">
      <c r="A28" s="4"/>
      <c r="B28" s="4"/>
      <c r="C28" s="4"/>
      <c r="D28" s="4"/>
      <c r="E28" s="4"/>
      <c r="F28" s="4"/>
      <c r="J28" s="4"/>
      <c r="P28" s="4"/>
      <c r="Q28" s="4"/>
      <c r="X28" s="1"/>
      <c r="Y28" s="1"/>
      <c r="Z28" s="1"/>
      <c r="AA28" s="1"/>
      <c r="AB28" s="1"/>
      <c r="AC28" s="1"/>
      <c r="AD28" s="1"/>
      <c r="AE28" s="1"/>
      <c r="AH28" s="1"/>
      <c r="AI28" s="1"/>
      <c r="AJ28" s="1"/>
      <c r="AK28" s="1"/>
      <c r="AL28" s="1"/>
      <c r="AM28" s="1"/>
      <c r="AN28" s="1"/>
      <c r="AO28" s="1"/>
    </row>
    <row r="29" spans="1:61" x14ac:dyDescent="0.2">
      <c r="A29" s="4"/>
      <c r="B29" s="4"/>
      <c r="C29" s="4"/>
      <c r="D29" s="4"/>
      <c r="E29" s="4"/>
      <c r="F29" s="4"/>
      <c r="J29" s="4"/>
      <c r="P29" s="4"/>
      <c r="Q29" s="4"/>
      <c r="X29" s="1"/>
      <c r="Y29" s="1"/>
      <c r="Z29" s="1"/>
      <c r="AA29" s="1"/>
      <c r="AB29" s="1"/>
      <c r="AC29" s="1"/>
      <c r="AD29" s="1"/>
      <c r="AE29" s="1"/>
      <c r="AH29" s="1"/>
      <c r="AI29" s="1"/>
      <c r="AJ29" s="1"/>
      <c r="AK29" s="1"/>
      <c r="AL29" s="1"/>
      <c r="AM29" s="1"/>
      <c r="AN29" s="1"/>
      <c r="AO29" s="1"/>
    </row>
    <row r="30" spans="1:61" x14ac:dyDescent="0.2">
      <c r="A30" s="4"/>
      <c r="X30" s="1"/>
      <c r="Y30" s="1"/>
      <c r="Z30" s="1"/>
      <c r="AA30" s="1"/>
      <c r="AB30" s="1"/>
      <c r="AC30" s="1"/>
      <c r="AD30" s="1"/>
      <c r="AE30" s="1"/>
      <c r="AH30" s="1"/>
      <c r="AI30" s="1"/>
      <c r="AJ30" s="1"/>
      <c r="AK30" s="1"/>
      <c r="AL30" s="1"/>
      <c r="AM30" s="1"/>
      <c r="AN30" s="1"/>
      <c r="AO30" s="1"/>
    </row>
    <row r="31" spans="1:61" x14ac:dyDescent="0.2">
      <c r="A31" s="4"/>
      <c r="X31" s="1"/>
      <c r="Y31" s="1"/>
      <c r="Z31" s="1"/>
      <c r="AA31" s="1"/>
      <c r="AB31" s="1"/>
      <c r="AC31" s="1"/>
      <c r="AD31" s="1"/>
      <c r="AE31" s="1"/>
      <c r="AH31" s="1"/>
      <c r="AI31" s="1"/>
      <c r="AJ31" s="1"/>
      <c r="AK31" s="1"/>
      <c r="AL31" s="1"/>
      <c r="AM31" s="1"/>
      <c r="AN31" s="1"/>
      <c r="AO31" s="1"/>
    </row>
    <row r="32" spans="1:61" x14ac:dyDescent="0.2">
      <c r="A32" s="4"/>
      <c r="X32" s="1"/>
      <c r="Y32" s="1"/>
      <c r="Z32" s="1"/>
      <c r="AA32" s="1"/>
      <c r="AB32" s="1"/>
      <c r="AC32" s="1"/>
      <c r="AD32" s="1"/>
      <c r="AE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">
      <c r="A33" s="4"/>
      <c r="C33" s="4"/>
      <c r="X33" s="1"/>
      <c r="Y33" s="1"/>
      <c r="Z33" s="1"/>
      <c r="AA33" s="1"/>
      <c r="AB33" s="1"/>
      <c r="AC33" s="1"/>
      <c r="AD33" s="1"/>
      <c r="AE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">
      <c r="A34" s="4"/>
      <c r="C34" s="4"/>
      <c r="X34" s="1"/>
      <c r="Y34" s="1"/>
      <c r="Z34" s="1"/>
      <c r="AA34" s="1"/>
      <c r="AB34" s="1"/>
      <c r="AC34" s="1"/>
      <c r="AD34" s="1"/>
      <c r="AE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">
      <c r="A35" s="4"/>
      <c r="C35" s="4"/>
      <c r="X35" s="1"/>
      <c r="Y35" s="1"/>
      <c r="Z35" s="1"/>
      <c r="AA35" s="1"/>
      <c r="AB35" s="1"/>
      <c r="AC35" s="1"/>
      <c r="AD35" s="1"/>
      <c r="AE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">
      <c r="A36" s="4"/>
      <c r="C36" s="4"/>
      <c r="X36" s="1"/>
      <c r="Y36" s="1"/>
      <c r="Z36" s="1"/>
      <c r="AA36" s="1"/>
      <c r="AB36" s="1"/>
      <c r="AC36" s="1"/>
      <c r="AD36" s="1"/>
      <c r="AE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">
      <c r="A37" s="4"/>
      <c r="C37" s="4"/>
      <c r="X37" s="1"/>
      <c r="Y37" s="1"/>
      <c r="Z37" s="1"/>
      <c r="AA37" s="1"/>
      <c r="AB37" s="1"/>
      <c r="AC37" s="1"/>
      <c r="AD37" s="1"/>
      <c r="AE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">
      <c r="A38" s="4"/>
      <c r="C38" s="4"/>
      <c r="AL38" s="1"/>
      <c r="AM38" s="1"/>
      <c r="AN38" s="1"/>
      <c r="AO38" s="1"/>
    </row>
    <row r="39" spans="1:41" x14ac:dyDescent="0.2">
      <c r="A39" s="4"/>
      <c r="C39" s="4"/>
    </row>
    <row r="40" spans="1:41" x14ac:dyDescent="0.2">
      <c r="A40" s="4"/>
      <c r="C40" s="4"/>
    </row>
    <row r="41" spans="1:41" x14ac:dyDescent="0.2">
      <c r="A41" s="4"/>
      <c r="C41" s="4"/>
    </row>
    <row r="42" spans="1:41" x14ac:dyDescent="0.2">
      <c r="A42" s="4"/>
      <c r="C42" s="4"/>
    </row>
    <row r="43" spans="1:41" x14ac:dyDescent="0.2">
      <c r="A43" s="4"/>
      <c r="C43" s="4"/>
    </row>
    <row r="44" spans="1:41" x14ac:dyDescent="0.2">
      <c r="A44" s="4"/>
      <c r="C44" s="4"/>
    </row>
    <row r="45" spans="1:41" x14ac:dyDescent="0.2">
      <c r="A45" s="4"/>
      <c r="C45" s="4"/>
    </row>
    <row r="46" spans="1:41" x14ac:dyDescent="0.2">
      <c r="A46" s="4"/>
      <c r="C46" s="4"/>
    </row>
    <row r="47" spans="1:41" x14ac:dyDescent="0.2">
      <c r="A47" s="5"/>
      <c r="C47" s="4"/>
    </row>
    <row r="48" spans="1:41" x14ac:dyDescent="0.2">
      <c r="A48" s="5"/>
      <c r="C48" s="4"/>
    </row>
    <row r="49" spans="1:3" x14ac:dyDescent="0.2">
      <c r="A49" s="5"/>
      <c r="C49" s="4"/>
    </row>
    <row r="50" spans="1:3" x14ac:dyDescent="0.2">
      <c r="A50" s="4"/>
      <c r="C50" s="4"/>
    </row>
    <row r="51" spans="1:3" x14ac:dyDescent="0.2">
      <c r="A51" s="4"/>
      <c r="C51" s="4"/>
    </row>
    <row r="52" spans="1:3" x14ac:dyDescent="0.2">
      <c r="A52" s="4"/>
      <c r="C52" s="5"/>
    </row>
    <row r="53" spans="1:3" x14ac:dyDescent="0.2">
      <c r="A53" s="4"/>
      <c r="C53" s="5"/>
    </row>
    <row r="54" spans="1:3" x14ac:dyDescent="0.2">
      <c r="A54" s="4"/>
      <c r="C54" s="5"/>
    </row>
    <row r="55" spans="1:3" x14ac:dyDescent="0.2">
      <c r="A55" s="4"/>
      <c r="C55" s="4"/>
    </row>
    <row r="56" spans="1:3" x14ac:dyDescent="0.2">
      <c r="A56" s="4"/>
      <c r="C56" s="4"/>
    </row>
    <row r="57" spans="1:3" x14ac:dyDescent="0.2">
      <c r="A57" s="4"/>
      <c r="C57" s="4"/>
    </row>
    <row r="58" spans="1:3" x14ac:dyDescent="0.2">
      <c r="A58" s="4"/>
      <c r="C58" s="4"/>
    </row>
    <row r="59" spans="1:3" x14ac:dyDescent="0.2">
      <c r="A59" s="4"/>
      <c r="C59" s="4"/>
    </row>
    <row r="60" spans="1:3" x14ac:dyDescent="0.2">
      <c r="A60" s="4"/>
      <c r="C60" s="4"/>
    </row>
    <row r="61" spans="1:3" x14ac:dyDescent="0.2">
      <c r="A61" s="4"/>
      <c r="C61" s="4"/>
    </row>
    <row r="62" spans="1:3" x14ac:dyDescent="0.2">
      <c r="A62" s="4"/>
      <c r="C62" s="4"/>
    </row>
    <row r="63" spans="1:3" x14ac:dyDescent="0.2">
      <c r="A63" s="4"/>
      <c r="C63" s="4"/>
    </row>
    <row r="64" spans="1:3" x14ac:dyDescent="0.2">
      <c r="A64" s="4"/>
      <c r="C64" s="4"/>
    </row>
    <row r="65" spans="1:3" x14ac:dyDescent="0.2">
      <c r="A65" s="5"/>
      <c r="C65" s="4"/>
    </row>
    <row r="66" spans="1:3" x14ac:dyDescent="0.2">
      <c r="A66" s="4"/>
      <c r="C66" s="4"/>
    </row>
    <row r="67" spans="1:3" x14ac:dyDescent="0.2">
      <c r="A67" s="4"/>
      <c r="C67" s="4"/>
    </row>
    <row r="68" spans="1:3" x14ac:dyDescent="0.2">
      <c r="A68" s="4"/>
      <c r="C68" s="4"/>
    </row>
    <row r="69" spans="1:3" x14ac:dyDescent="0.2">
      <c r="A69" s="4"/>
      <c r="C69" s="4"/>
    </row>
    <row r="70" spans="1:3" x14ac:dyDescent="0.2">
      <c r="A70" s="4"/>
      <c r="C70" s="5"/>
    </row>
    <row r="71" spans="1:3" x14ac:dyDescent="0.2">
      <c r="A71" s="4"/>
      <c r="C71" s="4"/>
    </row>
    <row r="72" spans="1:3" x14ac:dyDescent="0.2">
      <c r="A72" s="4"/>
      <c r="C72" s="4"/>
    </row>
    <row r="73" spans="1:3" x14ac:dyDescent="0.2">
      <c r="A73" s="4"/>
      <c r="C73" s="4"/>
    </row>
    <row r="74" spans="1:3" x14ac:dyDescent="0.2">
      <c r="A74" s="4"/>
      <c r="C74" s="4"/>
    </row>
    <row r="75" spans="1:3" x14ac:dyDescent="0.2">
      <c r="A75" s="4"/>
      <c r="C75" s="4"/>
    </row>
    <row r="76" spans="1:3" x14ac:dyDescent="0.2">
      <c r="A76" s="4"/>
      <c r="C76" s="4"/>
    </row>
    <row r="77" spans="1:3" x14ac:dyDescent="0.2">
      <c r="A77" s="4"/>
      <c r="C77" s="4"/>
    </row>
    <row r="78" spans="1:3" x14ac:dyDescent="0.2">
      <c r="A78" s="4"/>
      <c r="C78" s="4"/>
    </row>
    <row r="79" spans="1:3" x14ac:dyDescent="0.2">
      <c r="A79" s="4"/>
      <c r="C79" s="4"/>
    </row>
    <row r="80" spans="1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</sheetData>
  <mergeCells count="10">
    <mergeCell ref="W4:AO4"/>
    <mergeCell ref="AQ4:BI4"/>
    <mergeCell ref="AQ5:AY5"/>
    <mergeCell ref="BA5:BI5"/>
    <mergeCell ref="B5:F5"/>
    <mergeCell ref="K5:N5"/>
    <mergeCell ref="R5:U5"/>
    <mergeCell ref="W5:AE5"/>
    <mergeCell ref="AG5:AO5"/>
    <mergeCell ref="G5:H5"/>
  </mergeCells>
  <phoneticPr fontId="1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ALY, Dr Eman Abdelkreem</dc:creator>
  <cp:keywords/>
  <dc:description/>
  <cp:lastModifiedBy>Kahri Baha</cp:lastModifiedBy>
  <cp:revision/>
  <dcterms:created xsi:type="dcterms:W3CDTF">2020-04-14T09:27:57Z</dcterms:created>
  <dcterms:modified xsi:type="dcterms:W3CDTF">2023-09-06T18:20:44Z</dcterms:modified>
  <cp:category/>
  <cp:contentStatus/>
</cp:coreProperties>
</file>