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ebastian/Dropbox/PhD/data/csre/"/>
    </mc:Choice>
  </mc:AlternateContent>
  <xr:revisionPtr revIDLastSave="0" documentId="13_ncr:1_{6A1977FA-CDB2-3E40-81E6-D982933C61CA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Fleiss Kappa" sheetId="18" r:id="rId1"/>
    <sheet name="annotations" sheetId="5" r:id="rId2"/>
    <sheet name="LOC" sheetId="12" r:id="rId3"/>
    <sheet name="Entropy Regression" sheetId="15" r:id="rId4"/>
    <sheet name="Herfindahl Regression" sheetId="16" r:id="rId5"/>
    <sheet name="Herfindahl Regression OLD" sheetId="10" r:id="rId6"/>
    <sheet name="annotations correct answers" sheetId="3" r:id="rId7"/>
    <sheet name="codeinformation" sheetId="6" r:id="rId8"/>
    <sheet name="annotations aggregated per type" sheetId="1" r:id="rId9"/>
    <sheet name="annotations aggregated global" sheetId="2" r:id="rId10"/>
    <sheet name="users aggregated global" sheetId="4" r:id="rId11"/>
  </sheets>
  <definedNames>
    <definedName name="_xlnm._FilterDatabase" localSheetId="8" hidden="1">'annotations aggregated per type'!$A$1:$E$59</definedName>
  </definedNames>
  <calcPr calcId="181029"/>
  <fileRecoveryPr repairLoad="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5" l="1"/>
  <c r="B18" i="5"/>
  <c r="B17" i="5"/>
  <c r="J3" i="18"/>
  <c r="J4" i="18"/>
  <c r="J5" i="18"/>
  <c r="J6" i="18"/>
  <c r="J7" i="18"/>
  <c r="J8" i="18"/>
  <c r="J9" i="18"/>
  <c r="J10" i="18"/>
  <c r="J11" i="18"/>
  <c r="J12" i="18"/>
  <c r="B13" i="18"/>
  <c r="B14" i="18" s="1"/>
  <c r="C13" i="18"/>
  <c r="C14" i="18" s="1"/>
  <c r="D13" i="18"/>
  <c r="D14" i="18"/>
  <c r="E13" i="18"/>
  <c r="E14" i="18" s="1"/>
  <c r="F13" i="18"/>
  <c r="F14" i="18" s="1"/>
  <c r="G13" i="18"/>
  <c r="G14" i="18" s="1"/>
  <c r="H13" i="18"/>
  <c r="H14" i="18"/>
  <c r="I13" i="18"/>
  <c r="I14" i="18" s="1"/>
  <c r="L3" i="18"/>
  <c r="AB3" i="18" s="1"/>
  <c r="M3" i="18"/>
  <c r="AC3" i="18" s="1"/>
  <c r="N3" i="18"/>
  <c r="V3" i="18" s="1"/>
  <c r="O3" i="18"/>
  <c r="AE3" i="18" s="1"/>
  <c r="P3" i="18"/>
  <c r="AF3" i="18" s="1"/>
  <c r="Q3" i="18"/>
  <c r="Y3" i="18" s="1"/>
  <c r="R3" i="18"/>
  <c r="AH3" i="18" s="1"/>
  <c r="S3" i="18"/>
  <c r="AI3" i="18" s="1"/>
  <c r="L4" i="18"/>
  <c r="AB4" i="18" s="1"/>
  <c r="M4" i="18"/>
  <c r="AC4" i="18"/>
  <c r="N4" i="18"/>
  <c r="V4" i="18" s="1"/>
  <c r="O4" i="18"/>
  <c r="AE4" i="18" s="1"/>
  <c r="P4" i="18"/>
  <c r="AF4" i="18" s="1"/>
  <c r="Q4" i="18"/>
  <c r="Y4" i="18" s="1"/>
  <c r="AG4" i="18"/>
  <c r="R4" i="18"/>
  <c r="AH4" i="18" s="1"/>
  <c r="S4" i="18"/>
  <c r="AI4" i="18" s="1"/>
  <c r="L5" i="18"/>
  <c r="AB5" i="18" s="1"/>
  <c r="M5" i="18"/>
  <c r="AC5" i="18" s="1"/>
  <c r="N5" i="18"/>
  <c r="V5" i="18" s="1"/>
  <c r="O5" i="18"/>
  <c r="AE5" i="18" s="1"/>
  <c r="P5" i="18"/>
  <c r="AF5" i="18" s="1"/>
  <c r="Q5" i="18"/>
  <c r="Y5" i="18" s="1"/>
  <c r="R5" i="18"/>
  <c r="AH5" i="18" s="1"/>
  <c r="S5" i="18"/>
  <c r="AI5" i="18" s="1"/>
  <c r="L6" i="18"/>
  <c r="AB6" i="18" s="1"/>
  <c r="M6" i="18"/>
  <c r="U6" i="18" s="1"/>
  <c r="N6" i="18"/>
  <c r="V6" i="18" s="1"/>
  <c r="O6" i="18"/>
  <c r="AE6" i="18" s="1"/>
  <c r="P6" i="18"/>
  <c r="AF6" i="18" s="1"/>
  <c r="Q6" i="18"/>
  <c r="Y6" i="18" s="1"/>
  <c r="R6" i="18"/>
  <c r="AH6" i="18" s="1"/>
  <c r="S6" i="18"/>
  <c r="AI6" i="18" s="1"/>
  <c r="L7" i="18"/>
  <c r="AB7" i="18" s="1"/>
  <c r="M7" i="18"/>
  <c r="AC7" i="18"/>
  <c r="N7" i="18"/>
  <c r="V7" i="18" s="1"/>
  <c r="O7" i="18"/>
  <c r="AE7" i="18" s="1"/>
  <c r="P7" i="18"/>
  <c r="AF7" i="18" s="1"/>
  <c r="Q7" i="18"/>
  <c r="Y7" i="18" s="1"/>
  <c r="AG7" i="18"/>
  <c r="R7" i="18"/>
  <c r="AH7" i="18" s="1"/>
  <c r="S7" i="18"/>
  <c r="AI7" i="18" s="1"/>
  <c r="L8" i="18"/>
  <c r="AB8" i="18" s="1"/>
  <c r="M8" i="18"/>
  <c r="AC8" i="18"/>
  <c r="N8" i="18"/>
  <c r="V8" i="18" s="1"/>
  <c r="O8" i="18"/>
  <c r="AE8" i="18" s="1"/>
  <c r="P8" i="18"/>
  <c r="AF8" i="18" s="1"/>
  <c r="Q8" i="18"/>
  <c r="Y8" i="18" s="1"/>
  <c r="R8" i="18"/>
  <c r="AH8" i="18" s="1"/>
  <c r="S8" i="18"/>
  <c r="AI8" i="18" s="1"/>
  <c r="L9" i="18"/>
  <c r="AB9" i="18" s="1"/>
  <c r="M9" i="18"/>
  <c r="AC9" i="18"/>
  <c r="N9" i="18"/>
  <c r="V9" i="18" s="1"/>
  <c r="O9" i="18"/>
  <c r="AE9" i="18" s="1"/>
  <c r="P9" i="18"/>
  <c r="AF9" i="18" s="1"/>
  <c r="Q9" i="18"/>
  <c r="Y9" i="18" s="1"/>
  <c r="AG9" i="18"/>
  <c r="R9" i="18"/>
  <c r="AH9" i="18" s="1"/>
  <c r="S9" i="18"/>
  <c r="AI9" i="18" s="1"/>
  <c r="L10" i="18"/>
  <c r="AB10" i="18" s="1"/>
  <c r="M10" i="18"/>
  <c r="U10" i="18" s="1"/>
  <c r="N10" i="18"/>
  <c r="V10" i="18" s="1"/>
  <c r="O10" i="18"/>
  <c r="AE10" i="18" s="1"/>
  <c r="P10" i="18"/>
  <c r="AF10" i="18" s="1"/>
  <c r="Q10" i="18"/>
  <c r="AG10" i="18" s="1"/>
  <c r="R10" i="18"/>
  <c r="AH10" i="18" s="1"/>
  <c r="S10" i="18"/>
  <c r="AI10" i="18" s="1"/>
  <c r="L11" i="18"/>
  <c r="AB11" i="18" s="1"/>
  <c r="M11" i="18"/>
  <c r="AC11" i="18" s="1"/>
  <c r="N11" i="18"/>
  <c r="V11" i="18" s="1"/>
  <c r="O11" i="18"/>
  <c r="AE11" i="18" s="1"/>
  <c r="P11" i="18"/>
  <c r="AF11" i="18" s="1"/>
  <c r="Q11" i="18"/>
  <c r="AG11" i="18" s="1"/>
  <c r="R11" i="18"/>
  <c r="AH11" i="18" s="1"/>
  <c r="S11" i="18"/>
  <c r="AI11" i="18" s="1"/>
  <c r="L12" i="18"/>
  <c r="AB12" i="18" s="1"/>
  <c r="M12" i="18"/>
  <c r="AC12" i="18" s="1"/>
  <c r="N12" i="18"/>
  <c r="V12" i="18" s="1"/>
  <c r="O12" i="18"/>
  <c r="AE12" i="18" s="1"/>
  <c r="P12" i="18"/>
  <c r="AF12" i="18" s="1"/>
  <c r="Q12" i="18"/>
  <c r="AG12" i="18" s="1"/>
  <c r="R12" i="18"/>
  <c r="AH12" i="18" s="1"/>
  <c r="S12" i="18"/>
  <c r="AI12" i="18" s="1"/>
  <c r="T3" i="18"/>
  <c r="U3" i="18"/>
  <c r="X3" i="18"/>
  <c r="T4" i="18"/>
  <c r="U4" i="18"/>
  <c r="W4" i="18"/>
  <c r="T5" i="18"/>
  <c r="U5" i="18"/>
  <c r="W5" i="18"/>
  <c r="X5" i="18"/>
  <c r="W6" i="18"/>
  <c r="X6" i="18"/>
  <c r="T7" i="18"/>
  <c r="U7" i="18"/>
  <c r="T8" i="18"/>
  <c r="U8" i="18"/>
  <c r="T9" i="18"/>
  <c r="U9" i="18"/>
  <c r="X9" i="18"/>
  <c r="W10" i="18"/>
  <c r="X10" i="18"/>
  <c r="T11" i="18"/>
  <c r="U11" i="18"/>
  <c r="W12" i="18"/>
  <c r="X12" i="18"/>
  <c r="BH12" i="5"/>
  <c r="BH11" i="5"/>
  <c r="BH10" i="5"/>
  <c r="BH9" i="5"/>
  <c r="BH8" i="5"/>
  <c r="BH7" i="5"/>
  <c r="BH6" i="5"/>
  <c r="BH5" i="5"/>
  <c r="BH4" i="5"/>
  <c r="BH3" i="5"/>
  <c r="J15" i="5"/>
  <c r="J16" i="5" s="1"/>
  <c r="I15" i="5"/>
  <c r="I16" i="5" s="1"/>
  <c r="H15" i="5"/>
  <c r="H16" i="5" s="1"/>
  <c r="G15" i="5"/>
  <c r="G16" i="5" s="1"/>
  <c r="F15" i="5"/>
  <c r="F16" i="5" s="1"/>
  <c r="E15" i="5"/>
  <c r="E16" i="5" s="1"/>
  <c r="D15" i="5"/>
  <c r="D16" i="5" s="1"/>
  <c r="C15" i="5"/>
  <c r="C16" i="5" s="1"/>
  <c r="I14" i="5"/>
  <c r="H14" i="5"/>
  <c r="G14" i="5"/>
  <c r="F14" i="5"/>
  <c r="E14" i="5"/>
  <c r="D14" i="5"/>
  <c r="AM19" i="5"/>
  <c r="AL19" i="5"/>
  <c r="AM18" i="5"/>
  <c r="AL18" i="5"/>
  <c r="AL17" i="5"/>
  <c r="AM17" i="5"/>
  <c r="L3" i="5"/>
  <c r="T3" i="5" s="1"/>
  <c r="AB3" i="5"/>
  <c r="M3" i="5"/>
  <c r="U3" i="5" s="1"/>
  <c r="N3" i="5"/>
  <c r="AD3" i="5"/>
  <c r="O3" i="5"/>
  <c r="AE3" i="5" s="1"/>
  <c r="P3" i="5"/>
  <c r="X3" i="5" s="1"/>
  <c r="AF3" i="5"/>
  <c r="Q3" i="5"/>
  <c r="Y3" i="5" s="1"/>
  <c r="AG3" i="5"/>
  <c r="R3" i="5"/>
  <c r="AH3" i="5" s="1"/>
  <c r="S3" i="5"/>
  <c r="AI3" i="5" s="1"/>
  <c r="L4" i="5"/>
  <c r="T4" i="5" s="1"/>
  <c r="AB4" i="5"/>
  <c r="M4" i="5"/>
  <c r="AC4" i="5"/>
  <c r="N4" i="5"/>
  <c r="AD4" i="5" s="1"/>
  <c r="O4" i="5"/>
  <c r="AE4" i="5" s="1"/>
  <c r="P4" i="5"/>
  <c r="X4" i="5" s="1"/>
  <c r="AF4" i="5"/>
  <c r="Q4" i="5"/>
  <c r="Y4" i="5" s="1"/>
  <c r="AG4" i="5"/>
  <c r="R4" i="5"/>
  <c r="AH4" i="5" s="1"/>
  <c r="S4" i="5"/>
  <c r="AA4" i="5" s="1"/>
  <c r="L5" i="5"/>
  <c r="AB5" i="5"/>
  <c r="M5" i="5"/>
  <c r="AC5" i="5" s="1"/>
  <c r="N5" i="5"/>
  <c r="AD5" i="5"/>
  <c r="O5" i="5"/>
  <c r="AE5" i="5"/>
  <c r="P5" i="5"/>
  <c r="AF5" i="5" s="1"/>
  <c r="Q5" i="5"/>
  <c r="AG5" i="5" s="1"/>
  <c r="R5" i="5"/>
  <c r="Z5" i="5" s="1"/>
  <c r="AH5" i="5"/>
  <c r="S5" i="5"/>
  <c r="AA5" i="5" s="1"/>
  <c r="AI5" i="5"/>
  <c r="L6" i="5"/>
  <c r="AB6" i="5" s="1"/>
  <c r="M6" i="5"/>
  <c r="AC6" i="5" s="1"/>
  <c r="N6" i="5"/>
  <c r="AD6" i="5"/>
  <c r="O6" i="5"/>
  <c r="AE6" i="5"/>
  <c r="P6" i="5"/>
  <c r="AF6" i="5" s="1"/>
  <c r="Q6" i="5"/>
  <c r="AG6" i="5" s="1"/>
  <c r="R6" i="5"/>
  <c r="Z6" i="5" s="1"/>
  <c r="AH6" i="5"/>
  <c r="S6" i="5"/>
  <c r="AI6" i="5"/>
  <c r="L7" i="5"/>
  <c r="T7" i="5" s="1"/>
  <c r="AB7" i="5"/>
  <c r="M7" i="5"/>
  <c r="U7" i="5" s="1"/>
  <c r="N7" i="5"/>
  <c r="AD7" i="5"/>
  <c r="O7" i="5"/>
  <c r="AE7" i="5" s="1"/>
  <c r="P7" i="5"/>
  <c r="AF7" i="5"/>
  <c r="Q7" i="5"/>
  <c r="Y7" i="5" s="1"/>
  <c r="AG7" i="5"/>
  <c r="R7" i="5"/>
  <c r="AH7" i="5" s="1"/>
  <c r="S7" i="5"/>
  <c r="AI7" i="5" s="1"/>
  <c r="L8" i="5"/>
  <c r="AB8" i="5"/>
  <c r="M8" i="5"/>
  <c r="AC8" i="5"/>
  <c r="N8" i="5"/>
  <c r="AD8" i="5" s="1"/>
  <c r="O8" i="5"/>
  <c r="AE8" i="5" s="1"/>
  <c r="P8" i="5"/>
  <c r="X8" i="5" s="1"/>
  <c r="AF8" i="5"/>
  <c r="Q8" i="5"/>
  <c r="Y8" i="5" s="1"/>
  <c r="AG8" i="5"/>
  <c r="R8" i="5"/>
  <c r="AH8" i="5" s="1"/>
  <c r="S8" i="5"/>
  <c r="AA8" i="5" s="1"/>
  <c r="L9" i="5"/>
  <c r="AB9" i="5"/>
  <c r="M9" i="5"/>
  <c r="AC9" i="5" s="1"/>
  <c r="N9" i="5"/>
  <c r="AD9" i="5"/>
  <c r="O9" i="5"/>
  <c r="W9" i="5" s="1"/>
  <c r="AE9" i="5"/>
  <c r="P9" i="5"/>
  <c r="AF9" i="5" s="1"/>
  <c r="Q9" i="5"/>
  <c r="AG9" i="5" s="1"/>
  <c r="R9" i="5"/>
  <c r="Z9" i="5" s="1"/>
  <c r="AH9" i="5"/>
  <c r="S9" i="5"/>
  <c r="AA9" i="5" s="1"/>
  <c r="AI9" i="5"/>
  <c r="L10" i="5"/>
  <c r="AB10" i="5" s="1"/>
  <c r="M10" i="5"/>
  <c r="AC10" i="5" s="1"/>
  <c r="N10" i="5"/>
  <c r="V10" i="5" s="1"/>
  <c r="AD10" i="5"/>
  <c r="O10" i="5"/>
  <c r="AE10" i="5"/>
  <c r="P10" i="5"/>
  <c r="AF10" i="5" s="1"/>
  <c r="Q10" i="5"/>
  <c r="Y10" i="5" s="1"/>
  <c r="R10" i="5"/>
  <c r="AH10" i="5"/>
  <c r="S10" i="5"/>
  <c r="AI10" i="5"/>
  <c r="L11" i="5"/>
  <c r="T11" i="5" s="1"/>
  <c r="AB11" i="5"/>
  <c r="M11" i="5"/>
  <c r="U11" i="5" s="1"/>
  <c r="N11" i="5"/>
  <c r="AD11" i="5"/>
  <c r="O11" i="5"/>
  <c r="AE11" i="5" s="1"/>
  <c r="P11" i="5"/>
  <c r="X11" i="5" s="1"/>
  <c r="AF11" i="5"/>
  <c r="Q11" i="5"/>
  <c r="Y11" i="5" s="1"/>
  <c r="AG11" i="5"/>
  <c r="R11" i="5"/>
  <c r="AH11" i="5" s="1"/>
  <c r="S11" i="5"/>
  <c r="AI11" i="5" s="1"/>
  <c r="L12" i="5"/>
  <c r="T12" i="5" s="1"/>
  <c r="AB12" i="5"/>
  <c r="M12" i="5"/>
  <c r="AC12" i="5"/>
  <c r="N12" i="5"/>
  <c r="AD12" i="5" s="1"/>
  <c r="O12" i="5"/>
  <c r="AE12" i="5" s="1"/>
  <c r="P12" i="5"/>
  <c r="X12" i="5" s="1"/>
  <c r="AF12" i="5"/>
  <c r="Q12" i="5"/>
  <c r="Y12" i="5" s="1"/>
  <c r="AG12" i="5"/>
  <c r="R12" i="5"/>
  <c r="AH12" i="5" s="1"/>
  <c r="S12" i="5"/>
  <c r="AA12" i="5" s="1"/>
  <c r="V3" i="5"/>
  <c r="AA3" i="5"/>
  <c r="U4" i="5"/>
  <c r="W4" i="5"/>
  <c r="T5" i="5"/>
  <c r="V5" i="5"/>
  <c r="W5" i="5"/>
  <c r="X5" i="5"/>
  <c r="V6" i="5"/>
  <c r="W6" i="5"/>
  <c r="X6" i="5"/>
  <c r="Y6" i="5"/>
  <c r="AA6" i="5"/>
  <c r="V7" i="5"/>
  <c r="W7" i="5"/>
  <c r="X7" i="5"/>
  <c r="T8" i="5"/>
  <c r="U8" i="5"/>
  <c r="T9" i="5"/>
  <c r="U9" i="5"/>
  <c r="V9" i="5"/>
  <c r="X9" i="5"/>
  <c r="W10" i="5"/>
  <c r="Z10" i="5"/>
  <c r="AA10" i="5"/>
  <c r="V11" i="5"/>
  <c r="AA11" i="5"/>
  <c r="U12" i="5"/>
  <c r="W12" i="5"/>
  <c r="AN3" i="5"/>
  <c r="AN4" i="5"/>
  <c r="AN5" i="5"/>
  <c r="BD5" i="5" s="1"/>
  <c r="AN6" i="5"/>
  <c r="AN7" i="5"/>
  <c r="AN8" i="5"/>
  <c r="AN9" i="5"/>
  <c r="AN10" i="5"/>
  <c r="AN11" i="5"/>
  <c r="AN12" i="5"/>
  <c r="L23" i="5"/>
  <c r="T23" i="5" s="1"/>
  <c r="M23" i="5"/>
  <c r="U23" i="5" s="1"/>
  <c r="N23" i="5"/>
  <c r="V23" i="5" s="1"/>
  <c r="O23" i="5"/>
  <c r="W23" i="5" s="1"/>
  <c r="P23" i="5"/>
  <c r="AF23" i="5" s="1"/>
  <c r="Q23" i="5"/>
  <c r="Y23" i="5" s="1"/>
  <c r="R23" i="5"/>
  <c r="Z23" i="5" s="1"/>
  <c r="S23" i="5"/>
  <c r="AA23" i="5" s="1"/>
  <c r="E2" i="12"/>
  <c r="E3" i="12"/>
  <c r="E4" i="12"/>
  <c r="E5" i="12"/>
  <c r="E16" i="12" s="1"/>
  <c r="E6" i="12"/>
  <c r="E7" i="12"/>
  <c r="E8" i="12"/>
  <c r="E9" i="12"/>
  <c r="E10" i="12"/>
  <c r="E11" i="12"/>
  <c r="AK12" i="5"/>
  <c r="AK11" i="5"/>
  <c r="AK10" i="5"/>
  <c r="AK9" i="5"/>
  <c r="AK8" i="5"/>
  <c r="AK7" i="5"/>
  <c r="AK6" i="5"/>
  <c r="AK5" i="5"/>
  <c r="AK4" i="5"/>
  <c r="AK3" i="5"/>
  <c r="AN23" i="5"/>
  <c r="AN22" i="5"/>
  <c r="AE23" i="5"/>
  <c r="S22" i="5"/>
  <c r="AI22" i="5" s="1"/>
  <c r="R22" i="5"/>
  <c r="Z22" i="5" s="1"/>
  <c r="Q22" i="5"/>
  <c r="AG22" i="5" s="1"/>
  <c r="P22" i="5"/>
  <c r="AF22" i="5" s="1"/>
  <c r="O22" i="5"/>
  <c r="AE22" i="5" s="1"/>
  <c r="N22" i="5"/>
  <c r="AD22" i="5" s="1"/>
  <c r="M22" i="5"/>
  <c r="U22" i="5" s="1"/>
  <c r="L22" i="5"/>
  <c r="T22" i="5" s="1"/>
  <c r="AG23" i="5" l="1"/>
  <c r="AI23" i="5"/>
  <c r="X23" i="5"/>
  <c r="AO23" i="5" s="1"/>
  <c r="AB23" i="5"/>
  <c r="AC23" i="5"/>
  <c r="AB22" i="5"/>
  <c r="AC22" i="5"/>
  <c r="Y22" i="5"/>
  <c r="AH22" i="5"/>
  <c r="V22" i="5"/>
  <c r="X22" i="5"/>
  <c r="AI12" i="5"/>
  <c r="AC11" i="5"/>
  <c r="AP11" i="5" s="1"/>
  <c r="AG10" i="5"/>
  <c r="AI8" i="5"/>
  <c r="AC7" i="5"/>
  <c r="AP7" i="5" s="1"/>
  <c r="AI4" i="5"/>
  <c r="AC3" i="5"/>
  <c r="AP3" i="5" s="1"/>
  <c r="AC10" i="18"/>
  <c r="AC6" i="18"/>
  <c r="AG3" i="18"/>
  <c r="AG6" i="18"/>
  <c r="B16" i="18"/>
  <c r="B19" i="18" s="1"/>
  <c r="E15" i="12"/>
  <c r="AG5" i="18"/>
  <c r="E13" i="12"/>
  <c r="BD12" i="5"/>
  <c r="BD4" i="5"/>
  <c r="Z7" i="5"/>
  <c r="AQ11" i="5"/>
  <c r="AR11" i="5" s="1"/>
  <c r="AQ7" i="5"/>
  <c r="AR7" i="5" s="1"/>
  <c r="X8" i="18"/>
  <c r="X4" i="18"/>
  <c r="BD11" i="5"/>
  <c r="BD3" i="5"/>
  <c r="Z11" i="5"/>
  <c r="Z3" i="5"/>
  <c r="W8" i="18"/>
  <c r="E14" i="12"/>
  <c r="U10" i="5"/>
  <c r="U12" i="18"/>
  <c r="BD9" i="5"/>
  <c r="Z12" i="5"/>
  <c r="T10" i="5"/>
  <c r="U6" i="5"/>
  <c r="Z4" i="5"/>
  <c r="AP5" i="5"/>
  <c r="T12" i="18"/>
  <c r="T10" i="18"/>
  <c r="T6" i="18"/>
  <c r="W8" i="5"/>
  <c r="X11" i="18"/>
  <c r="X7" i="18"/>
  <c r="BD7" i="5"/>
  <c r="V8" i="5"/>
  <c r="Y5" i="5"/>
  <c r="W11" i="18"/>
  <c r="W9" i="18"/>
  <c r="W7" i="18"/>
  <c r="W3" i="18"/>
  <c r="AG8" i="18"/>
  <c r="B17" i="18"/>
  <c r="AP12" i="5"/>
  <c r="AP8" i="5"/>
  <c r="AP4" i="5"/>
  <c r="AP17" i="5" s="1"/>
  <c r="AQ6" i="5"/>
  <c r="AR6" i="5" s="1"/>
  <c r="AP6" i="5"/>
  <c r="AP9" i="5"/>
  <c r="AQ9" i="5"/>
  <c r="AR9" i="5" s="1"/>
  <c r="AQ5" i="5"/>
  <c r="AR5" i="5" s="1"/>
  <c r="AQ10" i="5"/>
  <c r="AR10" i="5" s="1"/>
  <c r="AP10" i="5"/>
  <c r="BD6" i="5"/>
  <c r="AQ12" i="5"/>
  <c r="AR12" i="5" s="1"/>
  <c r="AQ8" i="5"/>
  <c r="AR8" i="5" s="1"/>
  <c r="AQ4" i="5"/>
  <c r="AR4" i="5" s="1"/>
  <c r="AD23" i="5"/>
  <c r="AN18" i="5"/>
  <c r="V12" i="5"/>
  <c r="AO12" i="5" s="1"/>
  <c r="W11" i="5"/>
  <c r="AO11" i="5" s="1"/>
  <c r="X10" i="5"/>
  <c r="AO10" i="5" s="1"/>
  <c r="Y9" i="5"/>
  <c r="AO9" i="5" s="1"/>
  <c r="Z8" i="5"/>
  <c r="AO8" i="5" s="1"/>
  <c r="AA7" i="5"/>
  <c r="AO7" i="5" s="1"/>
  <c r="T6" i="5"/>
  <c r="AO6" i="5" s="1"/>
  <c r="U5" i="5"/>
  <c r="AO5" i="5" s="1"/>
  <c r="V4" i="5"/>
  <c r="AO4" i="5" s="1"/>
  <c r="W3" i="5"/>
  <c r="AO3" i="5" s="1"/>
  <c r="AA12" i="18"/>
  <c r="AA11" i="18"/>
  <c r="AA10" i="18"/>
  <c r="AA9" i="18"/>
  <c r="AA8" i="18"/>
  <c r="AA7" i="18"/>
  <c r="AA6" i="18"/>
  <c r="AA5" i="18"/>
  <c r="AA4" i="18"/>
  <c r="AA3" i="18"/>
  <c r="AN19" i="5"/>
  <c r="BD8" i="5"/>
  <c r="Z12" i="18"/>
  <c r="Z11" i="18"/>
  <c r="Z10" i="18"/>
  <c r="Z9" i="18"/>
  <c r="Z8" i="18"/>
  <c r="Z7" i="18"/>
  <c r="Z6" i="18"/>
  <c r="Z5" i="18"/>
  <c r="Z4" i="18"/>
  <c r="Z3" i="18"/>
  <c r="Y12" i="18"/>
  <c r="Y11" i="18"/>
  <c r="Y10" i="18"/>
  <c r="AD12" i="18"/>
  <c r="AD11" i="18"/>
  <c r="AD10" i="18"/>
  <c r="AD9" i="18"/>
  <c r="AD8" i="18"/>
  <c r="AD7" i="18"/>
  <c r="AD6" i="18"/>
  <c r="AD5" i="18"/>
  <c r="AD4" i="18"/>
  <c r="AD3" i="18"/>
  <c r="W22" i="5"/>
  <c r="AN17" i="5"/>
  <c r="BD10" i="5"/>
  <c r="AA22" i="5"/>
  <c r="AH23" i="5"/>
  <c r="AQ22" i="5" l="1"/>
  <c r="AR22" i="5" s="1"/>
  <c r="AP22" i="5"/>
  <c r="AQ3" i="5"/>
  <c r="AR3" i="5" s="1"/>
  <c r="BF11" i="5" s="1"/>
  <c r="BE12" i="5"/>
  <c r="AP19" i="5"/>
  <c r="AO22" i="5"/>
  <c r="AP23" i="5"/>
  <c r="BE8" i="5"/>
  <c r="BE9" i="5"/>
  <c r="BE10" i="5"/>
  <c r="BE7" i="5"/>
  <c r="AO17" i="5"/>
  <c r="BF17" i="5"/>
  <c r="AO16" i="5"/>
  <c r="AO19" i="5"/>
  <c r="AO18" i="5"/>
  <c r="BE3" i="5"/>
  <c r="AQ16" i="5"/>
  <c r="BF8" i="5"/>
  <c r="AQ19" i="5"/>
  <c r="AP16" i="5"/>
  <c r="BE4" i="5"/>
  <c r="AQ18" i="5"/>
  <c r="BE6" i="5"/>
  <c r="BF6" i="5"/>
  <c r="BF4" i="5"/>
  <c r="BE11" i="5"/>
  <c r="AP18" i="5"/>
  <c r="BF7" i="5"/>
  <c r="BF9" i="5"/>
  <c r="AR18" i="5"/>
  <c r="BF3" i="5"/>
  <c r="AR19" i="5"/>
  <c r="AR16" i="5"/>
  <c r="BF18" i="5"/>
  <c r="AR17" i="5"/>
  <c r="BF10" i="5"/>
  <c r="BF12" i="5"/>
  <c r="AQ17" i="5"/>
  <c r="BE5" i="5"/>
  <c r="AQ23" i="5"/>
  <c r="AR23" i="5" s="1"/>
  <c r="BF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heseba</author>
  </authors>
  <commentList>
    <comment ref="AJ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heseba:</t>
        </r>
        <r>
          <rPr>
            <sz val="9"/>
            <color indexed="81"/>
            <rFont val="Segoe UI"/>
            <family val="2"/>
          </rPr>
          <t xml:space="preserve">
not CW but answers &gt; multiple classifications per source possible</t>
        </r>
      </text>
    </comment>
  </commentList>
</comments>
</file>

<file path=xl/sharedStrings.xml><?xml version="1.0" encoding="utf-8"?>
<sst xmlns="http://schemas.openxmlformats.org/spreadsheetml/2006/main" count="400" uniqueCount="170">
  <si>
    <t>class_utils_1a33a362c9cd757431d43ab4e3937250d3</t>
  </si>
  <si>
    <t>class_utils_1a71bc19dceaf0be25165855081addb410</t>
  </si>
  <si>
    <t>class_utils_1a94d0c8f6457a0382ffbf15a58f4c46d7</t>
  </si>
  <si>
    <t>class_utils_1a995061e1bb7a7c2381c8c661e8a0d521</t>
  </si>
  <si>
    <t>class_utils_1ab0838d9d1590054fa4216ee572d5293d</t>
  </si>
  <si>
    <t>class_utils_1ac46f4f5c03ded50ab35623c625042d37</t>
  </si>
  <si>
    <t>class_utils_1ac8e142f0ad4acf43edf9629d984ec317</t>
  </si>
  <si>
    <t>class_utils_1acfffe253aa6d36e3eb17fd0f3ec60d3b</t>
  </si>
  <si>
    <t>class_utils_1ae57e5273aec4579aa4724f522fd3a70d</t>
  </si>
  <si>
    <t>class_utils_1aee93c24d24f1a57e859fcd83bb4ef1d3</t>
  </si>
  <si>
    <t>Id</t>
  </si>
  <si>
    <t>CodeInformationId</t>
  </si>
  <si>
    <t>FunctionId</t>
  </si>
  <si>
    <t>Source Area</t>
  </si>
  <si>
    <t>Categories</t>
  </si>
  <si>
    <t>#CW</t>
  </si>
  <si>
    <t>Σt</t>
  </si>
  <si>
    <t>Øt</t>
  </si>
  <si>
    <t>Error Rate</t>
  </si>
  <si>
    <t>S Seconds</t>
  </si>
  <si>
    <t>A Seconds</t>
  </si>
  <si>
    <t>S Time</t>
  </si>
  <si>
    <t>A Time</t>
  </si>
  <si>
    <t>CW</t>
  </si>
  <si>
    <t>UserId</t>
  </si>
  <si>
    <t>F</t>
  </si>
  <si>
    <t>CodeInformation</t>
  </si>
  <si>
    <t>Herfindahl Idx</t>
  </si>
  <si>
    <t>Name</t>
  </si>
  <si>
    <t>Type</t>
  </si>
  <si>
    <t>Business Process</t>
  </si>
  <si>
    <t>User Story</t>
  </si>
  <si>
    <t>Algorithm</t>
  </si>
  <si>
    <t>Persistence &amp; Data Handling</t>
  </si>
  <si>
    <t>User Interface/Interaction</t>
  </si>
  <si>
    <t>Explanatory</t>
  </si>
  <si>
    <t>Use Case</t>
  </si>
  <si>
    <t>Rules</t>
  </si>
  <si>
    <t>Configuration</t>
  </si>
  <si>
    <t>Deployment</t>
  </si>
  <si>
    <t>True</t>
  </si>
  <si>
    <t>Percentages</t>
  </si>
  <si>
    <t>p log10 p</t>
  </si>
  <si>
    <t>Percentages Squared</t>
  </si>
  <si>
    <t>TEST</t>
  </si>
  <si>
    <t>Herfindahl Streuungsmaß</t>
  </si>
  <si>
    <t>Normiertes Herfindahl Streuungsmaß</t>
  </si>
  <si>
    <t>Classification</t>
  </si>
  <si>
    <t>FillCustomFields</t>
  </si>
  <si>
    <t>Get</t>
  </si>
  <si>
    <t>LoginUser_OnAuthenticate</t>
  </si>
  <si>
    <t>Initialize</t>
  </si>
  <si>
    <t>GetWebResponse</t>
  </si>
  <si>
    <t>CanPublish</t>
  </si>
  <si>
    <t>HashPassword</t>
  </si>
  <si>
    <t>CreateRole</t>
  </si>
  <si>
    <t>FillCategories</t>
  </si>
  <si>
    <t>CreateProvider</t>
  </si>
  <si>
    <t>Approve</t>
  </si>
  <si>
    <t>x</t>
  </si>
  <si>
    <t>exterior communication</t>
  </si>
  <si>
    <t>security</t>
  </si>
  <si>
    <t>deployment</t>
  </si>
  <si>
    <t>algorithm</t>
  </si>
  <si>
    <t>persistence</t>
  </si>
  <si>
    <t>Is</t>
  </si>
  <si>
    <t>Vote</t>
  </si>
  <si>
    <t>Persistence</t>
  </si>
  <si>
    <t>UIX</t>
  </si>
  <si>
    <t>Config</t>
  </si>
  <si>
    <t>Persistence/Deployment</t>
  </si>
  <si>
    <t>Could also be</t>
  </si>
  <si>
    <t>Is config, but the provider itself is related to persistence (XML or DB)</t>
  </si>
  <si>
    <t>#A</t>
  </si>
  <si>
    <t>#CW vs #A</t>
  </si>
  <si>
    <t>BProc</t>
  </si>
  <si>
    <t>Error Correl</t>
  </si>
  <si>
    <t>Standard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</si>
  <si>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</si>
  <si>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</si>
  <si>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</si>
  <si>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</si>
  <si>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</si>
  <si>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</si>
  <si>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</si>
  <si>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</si>
  <si>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</si>
  <si>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</si>
  <si>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</si>
  <si>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</si>
  <si>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</si>
  <si>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</si>
  <si>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</si>
  <si>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</si>
  <si>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</si>
  <si>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</si>
  <si>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</si>
  <si>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</si>
  <si>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</si>
  <si>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</si>
  <si>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</si>
  <si>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</si>
  <si>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0,416666666666667</t>
  </si>
  <si>
    <t>Residuals</t>
  </si>
  <si>
    <t>Standard Residuals</t>
  </si>
  <si>
    <t>PROBABILITY OUTPUT</t>
  </si>
  <si>
    <t>Percentile</t>
  </si>
  <si>
    <t>Function</t>
  </si>
  <si>
    <t>blanks</t>
  </si>
  <si>
    <t>comments</t>
  </si>
  <si>
    <t>code</t>
  </si>
  <si>
    <t>LOC</t>
  </si>
  <si>
    <t>Max</t>
  </si>
  <si>
    <t>Min</t>
  </si>
  <si>
    <t>AVG</t>
  </si>
  <si>
    <t>Median</t>
  </si>
  <si>
    <t>Entropy</t>
  </si>
  <si>
    <t>MIN</t>
  </si>
  <si>
    <t>MAX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</si>
  <si>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</si>
  <si>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</si>
  <si>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</si>
  <si>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</si>
  <si>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</si>
  <si>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</si>
  <si>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</si>
  <si>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</si>
  <si>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</si>
  <si>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</si>
  <si>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</si>
  <si>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</si>
  <si>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</si>
  <si>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</si>
  <si>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</si>
  <si>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</si>
  <si>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</si>
  <si>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</si>
  <si>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</si>
  <si>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</si>
  <si>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</si>
  <si>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</si>
  <si>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AUSGABE: RESIDUENPLOT</t>
  </si>
  <si>
    <t>Beobachtung</t>
  </si>
  <si>
    <t>Schätzung für Error Rate</t>
  </si>
  <si>
    <t>Residuen</t>
  </si>
  <si>
    <t>Standardisierte Residuen</t>
  </si>
  <si>
    <t>AUSGABE: QUANTILSPLOT</t>
  </si>
  <si>
    <t>Quantil</t>
  </si>
  <si>
    <t>p-Value</t>
  </si>
  <si>
    <t>Correlation</t>
  </si>
  <si>
    <t>Pearson Correlation rho</t>
  </si>
  <si>
    <t>Error Rates of Categories</t>
  </si>
  <si>
    <t>Votes</t>
  </si>
  <si>
    <t>n/a</t>
  </si>
  <si>
    <t>Predictor</t>
  </si>
  <si>
    <t>Consensus</t>
  </si>
  <si>
    <t>Correct</t>
  </si>
  <si>
    <t>Correctness Correl</t>
  </si>
  <si>
    <t>Herfindahl</t>
  </si>
  <si>
    <t>insignificant</t>
  </si>
  <si>
    <t>p_j</t>
  </si>
  <si>
    <t>p_i</t>
  </si>
  <si>
    <t>https://de.wikipedia.org/wiki/Cohens_Kappa</t>
  </si>
  <si>
    <t>D=15</t>
  </si>
  <si>
    <t>D=25</t>
  </si>
  <si>
    <t>p_0</t>
  </si>
  <si>
    <t>p_c</t>
  </si>
  <si>
    <t>p_j^2</t>
  </si>
  <si>
    <t>k</t>
  </si>
  <si>
    <t>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</si>
</sst>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ont="1"/>
    <xf numFmtId="0" fontId="0" fillId="34" borderId="0" xfId="0" applyFont="1" applyFill="1"/>
    <xf numFmtId="0" fontId="0" fillId="35" borderId="0" xfId="0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Continuous"/>
    </xf>
    <xf numFmtId="0" fontId="0" fillId="34" borderId="0" xfId="0" applyFill="1"/>
    <xf numFmtId="0" fontId="0" fillId="34" borderId="10" xfId="0" applyFill="1" applyBorder="1" applyAlignment="1"/>
    <xf numFmtId="0" fontId="0" fillId="34" borderId="0" xfId="0" applyFill="1" applyBorder="1" applyAlignment="1"/>
    <xf numFmtId="0" fontId="16" fillId="0" borderId="0" xfId="0" applyFont="1" applyFill="1"/>
    <xf numFmtId="0" fontId="16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Entropy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annotations!$AO$3:$AO$12</c:f>
              <c:numCache>
                <c:formatCode>General</c:formatCode>
                <c:ptCount val="10"/>
                <c:pt idx="0">
                  <c:v>0.61129322234464001</c:v>
                </c:pt>
                <c:pt idx="1">
                  <c:v>0.30527381286026944</c:v>
                </c:pt>
                <c:pt idx="2">
                  <c:v>0.61603962705291626</c:v>
                </c:pt>
                <c:pt idx="3">
                  <c:v>0.74024560590989885</c:v>
                </c:pt>
                <c:pt idx="4">
                  <c:v>0.72279057640944766</c:v>
                </c:pt>
                <c:pt idx="5">
                  <c:v>0.61464741474816531</c:v>
                </c:pt>
                <c:pt idx="6">
                  <c:v>0.68913184244789616</c:v>
                </c:pt>
                <c:pt idx="7">
                  <c:v>0.65410166243098866</c:v>
                </c:pt>
                <c:pt idx="8">
                  <c:v>0.65043694239295258</c:v>
                </c:pt>
                <c:pt idx="9">
                  <c:v>0.79020373861795057</c:v>
                </c:pt>
              </c:numCache>
            </c:numRef>
          </c:xVal>
          <c:yVal>
            <c:numRef>
              <c:f>'Entropy Regression'!$C$25:$C$34</c:f>
              <c:numCache>
                <c:formatCode>General</c:formatCode>
                <c:ptCount val="10"/>
                <c:pt idx="0">
                  <c:v>-0.20222879880674832</c:v>
                </c:pt>
                <c:pt idx="1">
                  <c:v>2.6639523371168594E-2</c:v>
                </c:pt>
                <c:pt idx="2">
                  <c:v>-2.5030269590915921E-2</c:v>
                </c:pt>
                <c:pt idx="3">
                  <c:v>-4.6438052120749695E-2</c:v>
                </c:pt>
                <c:pt idx="4">
                  <c:v>-0.17209849075503469</c:v>
                </c:pt>
                <c:pt idx="5">
                  <c:v>8.348134483067704E-3</c:v>
                </c:pt>
                <c:pt idx="6">
                  <c:v>0.14716353782282865</c:v>
                </c:pt>
                <c:pt idx="7">
                  <c:v>-0.15422606002798267</c:v>
                </c:pt>
                <c:pt idx="8">
                  <c:v>0.3305106493258636</c:v>
                </c:pt>
                <c:pt idx="9">
                  <c:v>8.7359826298505028E-2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C9-474A-9EE9-40F81E34D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2627360"/>
        <c:axId val="-532624912"/>
      </c:scatterChart>
      <c:valAx>
        <c:axId val="-5326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Entropy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624912"/>
        <c:crosses val="autoZero"/>
        <c:crossBetween val="midCat"/>
      </c:valAx>
      <c:valAx>
        <c:axId val="-53262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62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Entropy Kurvenanpassung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19050">
              <a:noFill/>
            </a:ln>
          </c:spPr>
          <c:xVal>
            <c:numRef>
              <c:f>annotations!$AO$3:$AO$12</c:f>
              <c:numCache>
                <c:formatCode>General</c:formatCode>
                <c:ptCount val="10"/>
                <c:pt idx="0">
                  <c:v>0.61129322234464001</c:v>
                </c:pt>
                <c:pt idx="1">
                  <c:v>0.30527381286026944</c:v>
                </c:pt>
                <c:pt idx="2">
                  <c:v>0.61603962705291626</c:v>
                </c:pt>
                <c:pt idx="3">
                  <c:v>0.74024560590989885</c:v>
                </c:pt>
                <c:pt idx="4">
                  <c:v>0.72279057640944766</c:v>
                </c:pt>
                <c:pt idx="5">
                  <c:v>0.61464741474816531</c:v>
                </c:pt>
                <c:pt idx="6">
                  <c:v>0.68913184244789616</c:v>
                </c:pt>
                <c:pt idx="7">
                  <c:v>0.65410166243098866</c:v>
                </c:pt>
                <c:pt idx="8">
                  <c:v>0.65043694239295258</c:v>
                </c:pt>
                <c:pt idx="9">
                  <c:v>0.79020373861795057</c:v>
                </c:pt>
              </c:numCache>
            </c:numRef>
          </c:xVal>
          <c:yVal>
            <c:numRef>
              <c:f>annotations!$AN$3:$AN$12</c:f>
              <c:numCache>
                <c:formatCode>General</c:formatCode>
                <c:ptCount val="10"/>
                <c:pt idx="0">
                  <c:v>0.41666666666666669</c:v>
                </c:pt>
                <c:pt idx="1">
                  <c:v>0.25</c:v>
                </c:pt>
                <c:pt idx="2">
                  <c:v>0.6</c:v>
                </c:pt>
                <c:pt idx="3">
                  <c:v>0.73913043478260865</c:v>
                </c:pt>
                <c:pt idx="4">
                  <c:v>0.59090909090909094</c:v>
                </c:pt>
                <c:pt idx="5">
                  <c:v>0.63157894736842102</c:v>
                </c:pt>
                <c:pt idx="6">
                  <c:v>0.8666666666666667</c:v>
                </c:pt>
                <c:pt idx="7">
                  <c:v>0.52</c:v>
                </c:pt>
                <c:pt idx="8">
                  <c:v>1</c:v>
                </c:pt>
                <c:pt idx="9">
                  <c:v>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80-4831-91C7-FFFB778D617A}"/>
            </c:ext>
          </c:extLst>
        </c:ser>
        <c:ser>
          <c:idx val="1"/>
          <c:order val="1"/>
          <c:tx>
            <c:v>Schätzung für Error Rate</c:v>
          </c:tx>
          <c:spPr>
            <a:ln w="19050">
              <a:noFill/>
            </a:ln>
          </c:spPr>
          <c:xVal>
            <c:numRef>
              <c:f>annotations!$AO$3:$AO$12</c:f>
              <c:numCache>
                <c:formatCode>General</c:formatCode>
                <c:ptCount val="10"/>
                <c:pt idx="0">
                  <c:v>0.61129322234464001</c:v>
                </c:pt>
                <c:pt idx="1">
                  <c:v>0.30527381286026944</c:v>
                </c:pt>
                <c:pt idx="2">
                  <c:v>0.61603962705291626</c:v>
                </c:pt>
                <c:pt idx="3">
                  <c:v>0.74024560590989885</c:v>
                </c:pt>
                <c:pt idx="4">
                  <c:v>0.72279057640944766</c:v>
                </c:pt>
                <c:pt idx="5">
                  <c:v>0.61464741474816531</c:v>
                </c:pt>
                <c:pt idx="6">
                  <c:v>0.68913184244789616</c:v>
                </c:pt>
                <c:pt idx="7">
                  <c:v>0.65410166243098866</c:v>
                </c:pt>
                <c:pt idx="8">
                  <c:v>0.65043694239295258</c:v>
                </c:pt>
                <c:pt idx="9">
                  <c:v>0.79020373861795057</c:v>
                </c:pt>
              </c:numCache>
            </c:numRef>
          </c:xVal>
          <c:yVal>
            <c:numRef>
              <c:f>'Entropy Regression'!$B$25:$B$34</c:f>
              <c:numCache>
                <c:formatCode>General</c:formatCode>
                <c:ptCount val="10"/>
                <c:pt idx="0">
                  <c:v>0.61889546547341501</c:v>
                </c:pt>
                <c:pt idx="1">
                  <c:v>0.22336047662883141</c:v>
                </c:pt>
                <c:pt idx="2">
                  <c:v>0.6250302695909159</c:v>
                </c:pt>
                <c:pt idx="3">
                  <c:v>0.78556848690335834</c:v>
                </c:pt>
                <c:pt idx="4">
                  <c:v>0.76300758166412563</c:v>
                </c:pt>
                <c:pt idx="5">
                  <c:v>0.62323081288535331</c:v>
                </c:pt>
                <c:pt idx="6">
                  <c:v>0.71950312884383805</c:v>
                </c:pt>
                <c:pt idx="7">
                  <c:v>0.67422606002798269</c:v>
                </c:pt>
                <c:pt idx="8">
                  <c:v>0.6694893506741364</c:v>
                </c:pt>
                <c:pt idx="9">
                  <c:v>0.85014017370149497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80-4831-91C7-FFFB778D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3682176"/>
        <c:axId val="-533678144"/>
      </c:scatterChart>
      <c:valAx>
        <c:axId val="-53368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Entropy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3678144"/>
        <c:crosses val="autoZero"/>
        <c:crossBetween val="midCat"/>
      </c:valAx>
      <c:valAx>
        <c:axId val="-53367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368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Quantilsplot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'Entropy Regression'!$F$25:$F$34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'Entropy Regression'!$G$25:$G$34</c:f>
              <c:numCache>
                <c:formatCode>General</c:formatCode>
                <c:ptCount val="10"/>
                <c:pt idx="0">
                  <c:v>0.25</c:v>
                </c:pt>
                <c:pt idx="1">
                  <c:v>0.41666666666666669</c:v>
                </c:pt>
                <c:pt idx="2">
                  <c:v>0.52</c:v>
                </c:pt>
                <c:pt idx="3">
                  <c:v>0.59090909090909094</c:v>
                </c:pt>
                <c:pt idx="4">
                  <c:v>0.6</c:v>
                </c:pt>
                <c:pt idx="5">
                  <c:v>0.63157894736842102</c:v>
                </c:pt>
                <c:pt idx="6">
                  <c:v>0.73913043478260865</c:v>
                </c:pt>
                <c:pt idx="7">
                  <c:v>0.8666666666666667</c:v>
                </c:pt>
                <c:pt idx="8">
                  <c:v>0.9375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F-4C08-8B57-956B8A0C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3655648"/>
        <c:axId val="-533651616"/>
      </c:scatterChart>
      <c:valAx>
        <c:axId val="-5336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Stichproben-Quantile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3651616"/>
        <c:crosses val="autoZero"/>
        <c:crossBetween val="midCat"/>
      </c:valAx>
      <c:valAx>
        <c:axId val="-53365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365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Normiertes Herfindahl Streuungsmaß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annotations!$AR$3:$AR$12</c:f>
              <c:numCache>
                <c:formatCode>General</c:formatCode>
                <c:ptCount val="10"/>
                <c:pt idx="0">
                  <c:v>0.69058641975308632</c:v>
                </c:pt>
                <c:pt idx="1">
                  <c:v>0.44270833333333337</c:v>
                </c:pt>
                <c:pt idx="2">
                  <c:v>0.8</c:v>
                </c:pt>
                <c:pt idx="3">
                  <c:v>0.8947700063011973</c:v>
                </c:pt>
                <c:pt idx="4">
                  <c:v>0.84481175390266305</c:v>
                </c:pt>
                <c:pt idx="5">
                  <c:v>0.80640196983687285</c:v>
                </c:pt>
                <c:pt idx="6">
                  <c:v>0.83950617283950624</c:v>
                </c:pt>
                <c:pt idx="7">
                  <c:v>0.78933333333333333</c:v>
                </c:pt>
                <c:pt idx="8">
                  <c:v>0.79200307574010009</c:v>
                </c:pt>
                <c:pt idx="9">
                  <c:v>0.91145833333333337</c:v>
                </c:pt>
              </c:numCache>
            </c:numRef>
          </c:xVal>
          <c:yVal>
            <c:numRef>
              <c:f>'Herfindahl Regression'!$C$25:$C$34</c:f>
              <c:numCache>
                <c:formatCode>General</c:formatCode>
                <c:ptCount val="10"/>
                <c:pt idx="0">
                  <c:v>-0.11822061119165267</c:v>
                </c:pt>
                <c:pt idx="1">
                  <c:v>4.4510822108442039E-2</c:v>
                </c:pt>
                <c:pt idx="2">
                  <c:v>-8.0283855524581837E-2</c:v>
                </c:pt>
                <c:pt idx="3">
                  <c:v>-6.7090571783997577E-2</c:v>
                </c:pt>
                <c:pt idx="4">
                  <c:v>-0.14892382280339145</c:v>
                </c:pt>
                <c:pt idx="5">
                  <c:v>-5.7212302782160274E-2</c:v>
                </c:pt>
                <c:pt idx="6">
                  <c:v>0.13388418789446388</c:v>
                </c:pt>
                <c:pt idx="7">
                  <c:v>-0.14610922724772424</c:v>
                </c:pt>
                <c:pt idx="8">
                  <c:v>0.33034302842000551</c:v>
                </c:pt>
                <c:pt idx="9">
                  <c:v>0.10910235291059722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67-41F2-BBD7-D7DB4801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2580720"/>
        <c:axId val="-532576688"/>
      </c:scatterChart>
      <c:valAx>
        <c:axId val="-53258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Normiertes Herfindahl Streuungsmaß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576688"/>
        <c:crosses val="autoZero"/>
        <c:crossBetween val="midCat"/>
      </c:valAx>
      <c:valAx>
        <c:axId val="-53257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58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Normiertes Herfindahl Streuungsmaß Kurvenanpassung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19050">
              <a:noFill/>
            </a:ln>
          </c:spPr>
          <c:xVal>
            <c:numRef>
              <c:f>annotations!$AR$3:$AR$12</c:f>
              <c:numCache>
                <c:formatCode>General</c:formatCode>
                <c:ptCount val="10"/>
                <c:pt idx="0">
                  <c:v>0.69058641975308632</c:v>
                </c:pt>
                <c:pt idx="1">
                  <c:v>0.44270833333333337</c:v>
                </c:pt>
                <c:pt idx="2">
                  <c:v>0.8</c:v>
                </c:pt>
                <c:pt idx="3">
                  <c:v>0.8947700063011973</c:v>
                </c:pt>
                <c:pt idx="4">
                  <c:v>0.84481175390266305</c:v>
                </c:pt>
                <c:pt idx="5">
                  <c:v>0.80640196983687285</c:v>
                </c:pt>
                <c:pt idx="6">
                  <c:v>0.83950617283950624</c:v>
                </c:pt>
                <c:pt idx="7">
                  <c:v>0.78933333333333333</c:v>
                </c:pt>
                <c:pt idx="8">
                  <c:v>0.79200307574010009</c:v>
                </c:pt>
                <c:pt idx="9">
                  <c:v>0.91145833333333337</c:v>
                </c:pt>
              </c:numCache>
            </c:numRef>
          </c:xVal>
          <c:yVal>
            <c:numRef>
              <c:f>annotations!$AN$3:$AN$12</c:f>
              <c:numCache>
                <c:formatCode>General</c:formatCode>
                <c:ptCount val="10"/>
                <c:pt idx="0">
                  <c:v>0.41666666666666669</c:v>
                </c:pt>
                <c:pt idx="1">
                  <c:v>0.25</c:v>
                </c:pt>
                <c:pt idx="2">
                  <c:v>0.6</c:v>
                </c:pt>
                <c:pt idx="3">
                  <c:v>0.73913043478260865</c:v>
                </c:pt>
                <c:pt idx="4">
                  <c:v>0.59090909090909094</c:v>
                </c:pt>
                <c:pt idx="5">
                  <c:v>0.63157894736842102</c:v>
                </c:pt>
                <c:pt idx="6">
                  <c:v>0.8666666666666667</c:v>
                </c:pt>
                <c:pt idx="7">
                  <c:v>0.52</c:v>
                </c:pt>
                <c:pt idx="8">
                  <c:v>1</c:v>
                </c:pt>
                <c:pt idx="9">
                  <c:v>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3-4E36-B709-DA035E02DB16}"/>
            </c:ext>
          </c:extLst>
        </c:ser>
        <c:ser>
          <c:idx val="1"/>
          <c:order val="1"/>
          <c:tx>
            <c:v>Schätzung für Error Rate</c:v>
          </c:tx>
          <c:spPr>
            <a:ln w="19050">
              <a:noFill/>
            </a:ln>
          </c:spPr>
          <c:xVal>
            <c:numRef>
              <c:f>annotations!$AR$3:$AR$12</c:f>
              <c:numCache>
                <c:formatCode>General</c:formatCode>
                <c:ptCount val="10"/>
                <c:pt idx="0">
                  <c:v>0.69058641975308632</c:v>
                </c:pt>
                <c:pt idx="1">
                  <c:v>0.44270833333333337</c:v>
                </c:pt>
                <c:pt idx="2">
                  <c:v>0.8</c:v>
                </c:pt>
                <c:pt idx="3">
                  <c:v>0.8947700063011973</c:v>
                </c:pt>
                <c:pt idx="4">
                  <c:v>0.84481175390266305</c:v>
                </c:pt>
                <c:pt idx="5">
                  <c:v>0.80640196983687285</c:v>
                </c:pt>
                <c:pt idx="6">
                  <c:v>0.83950617283950624</c:v>
                </c:pt>
                <c:pt idx="7">
                  <c:v>0.78933333333333333</c:v>
                </c:pt>
                <c:pt idx="8">
                  <c:v>0.79200307574010009</c:v>
                </c:pt>
                <c:pt idx="9">
                  <c:v>0.91145833333333337</c:v>
                </c:pt>
              </c:numCache>
            </c:numRef>
          </c:xVal>
          <c:yVal>
            <c:numRef>
              <c:f>'Herfindahl Regression'!$B$25:$B$34</c:f>
              <c:numCache>
                <c:formatCode>General</c:formatCode>
                <c:ptCount val="10"/>
                <c:pt idx="0">
                  <c:v>0.53488727785831935</c:v>
                </c:pt>
                <c:pt idx="1">
                  <c:v>0.20548917789155796</c:v>
                </c:pt>
                <c:pt idx="2">
                  <c:v>0.68028385552458182</c:v>
                </c:pt>
                <c:pt idx="3">
                  <c:v>0.80622100656660622</c:v>
                </c:pt>
                <c:pt idx="4">
                  <c:v>0.73983291371248239</c:v>
                </c:pt>
                <c:pt idx="5">
                  <c:v>0.68879125015058129</c:v>
                </c:pt>
                <c:pt idx="6">
                  <c:v>0.73278247877220282</c:v>
                </c:pt>
                <c:pt idx="7">
                  <c:v>0.66610922724772426</c:v>
                </c:pt>
                <c:pt idx="8">
                  <c:v>0.66965697157999449</c:v>
                </c:pt>
                <c:pt idx="9">
                  <c:v>0.82839764708940278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63-4E36-B709-DA035E02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2546240"/>
        <c:axId val="-532542208"/>
      </c:scatterChart>
      <c:valAx>
        <c:axId val="-53254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Normiertes Herfindahl Streuungsmaß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542208"/>
        <c:crosses val="autoZero"/>
        <c:crossBetween val="midCat"/>
      </c:valAx>
      <c:valAx>
        <c:axId val="-53254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54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Quantilsplot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'Herfindahl Regression'!$F$25:$F$34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'Herfindahl Regression'!$G$25:$G$34</c:f>
              <c:numCache>
                <c:formatCode>General</c:formatCode>
                <c:ptCount val="10"/>
                <c:pt idx="0">
                  <c:v>0.25</c:v>
                </c:pt>
                <c:pt idx="1">
                  <c:v>0.41666666666666669</c:v>
                </c:pt>
                <c:pt idx="2">
                  <c:v>0.52</c:v>
                </c:pt>
                <c:pt idx="3">
                  <c:v>0.59090909090909094</c:v>
                </c:pt>
                <c:pt idx="4">
                  <c:v>0.6</c:v>
                </c:pt>
                <c:pt idx="5">
                  <c:v>0.63157894736842102</c:v>
                </c:pt>
                <c:pt idx="6">
                  <c:v>0.73913043478260865</c:v>
                </c:pt>
                <c:pt idx="7">
                  <c:v>0.8666666666666667</c:v>
                </c:pt>
                <c:pt idx="8">
                  <c:v>0.9375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D-4927-8025-BA638108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2519072"/>
        <c:axId val="-532515040"/>
      </c:scatterChart>
      <c:valAx>
        <c:axId val="-53251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Stichproben-Quantile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515040"/>
        <c:crosses val="autoZero"/>
        <c:crossBetween val="midCat"/>
      </c:valAx>
      <c:valAx>
        <c:axId val="-53251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51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0,621527777777778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annotations!$AQ$4:$AQ$12</c:f>
              <c:numCache>
                <c:formatCode>General</c:formatCode>
                <c:ptCount val="9"/>
                <c:pt idx="0">
                  <c:v>0.3984375</c:v>
                </c:pt>
                <c:pt idx="1">
                  <c:v>0.72</c:v>
                </c:pt>
                <c:pt idx="2">
                  <c:v>0.80529300567107753</c:v>
                </c:pt>
                <c:pt idx="3">
                  <c:v>0.76033057851239672</c:v>
                </c:pt>
                <c:pt idx="4">
                  <c:v>0.72576177285318555</c:v>
                </c:pt>
                <c:pt idx="5">
                  <c:v>0.75555555555555554</c:v>
                </c:pt>
                <c:pt idx="6">
                  <c:v>0.71039999999999992</c:v>
                </c:pt>
                <c:pt idx="7">
                  <c:v>0.71280276816609001</c:v>
                </c:pt>
                <c:pt idx="8">
                  <c:v>0.8203125</c:v>
                </c:pt>
              </c:numCache>
            </c:numRef>
          </c:xVal>
          <c:yVal>
            <c:numRef>
              <c:f>'Herfindahl Regression OLD'!$C$25:$C$33</c:f>
              <c:numCache>
                <c:formatCode>General</c:formatCode>
                <c:ptCount val="9"/>
                <c:pt idx="0">
                  <c:v>4.1247630028476978E-3</c:v>
                </c:pt>
                <c:pt idx="1">
                  <c:v>-9.2733078617091791E-2</c:v>
                </c:pt>
                <c:pt idx="2">
                  <c:v>-7.2129674876520111E-2</c:v>
                </c:pt>
                <c:pt idx="3">
                  <c:v>-0.15786918969931862</c:v>
                </c:pt>
                <c:pt idx="4">
                  <c:v>-6.9160952258828567E-2</c:v>
                </c:pt>
                <c:pt idx="5">
                  <c:v>0.12452397463646414</c:v>
                </c:pt>
                <c:pt idx="6">
                  <c:v>-0.15939248299555187</c:v>
                </c:pt>
                <c:pt idx="7">
                  <c:v>0.31726852132985262</c:v>
                </c:pt>
                <c:pt idx="8">
                  <c:v>0.10536811947814573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8-4379-8239-07E1996F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2490848"/>
        <c:axId val="-532486816"/>
      </c:scatterChart>
      <c:valAx>
        <c:axId val="-5324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0,621527777777778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486816"/>
        <c:crosses val="autoZero"/>
        <c:crossBetween val="midCat"/>
      </c:valAx>
      <c:valAx>
        <c:axId val="-53248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49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0,621527777777778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annotations!$AQ$4:$AQ$12</c:f>
              <c:numCache>
                <c:formatCode>General</c:formatCode>
                <c:ptCount val="9"/>
                <c:pt idx="0">
                  <c:v>0.3984375</c:v>
                </c:pt>
                <c:pt idx="1">
                  <c:v>0.72</c:v>
                </c:pt>
                <c:pt idx="2">
                  <c:v>0.80529300567107753</c:v>
                </c:pt>
                <c:pt idx="3">
                  <c:v>0.76033057851239672</c:v>
                </c:pt>
                <c:pt idx="4">
                  <c:v>0.72576177285318555</c:v>
                </c:pt>
                <c:pt idx="5">
                  <c:v>0.75555555555555554</c:v>
                </c:pt>
                <c:pt idx="6">
                  <c:v>0.71039999999999992</c:v>
                </c:pt>
                <c:pt idx="7">
                  <c:v>0.71280276816609001</c:v>
                </c:pt>
                <c:pt idx="8">
                  <c:v>0.8203125</c:v>
                </c:pt>
              </c:numCache>
            </c:numRef>
          </c:xVal>
          <c:yVal>
            <c:numRef>
              <c:f>annotations!$AN$4:$AN$12</c:f>
              <c:numCache>
                <c:formatCode>General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0.73913043478260865</c:v>
                </c:pt>
                <c:pt idx="3">
                  <c:v>0.59090909090909094</c:v>
                </c:pt>
                <c:pt idx="4">
                  <c:v>0.63157894736842102</c:v>
                </c:pt>
                <c:pt idx="5">
                  <c:v>0.8666666666666667</c:v>
                </c:pt>
                <c:pt idx="6">
                  <c:v>0.52</c:v>
                </c:pt>
                <c:pt idx="7">
                  <c:v>1</c:v>
                </c:pt>
                <c:pt idx="8">
                  <c:v>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C-4EAA-9BF8-5FFA0BE55673}"/>
            </c:ext>
          </c:extLst>
        </c:ser>
        <c:ser>
          <c:idx val="1"/>
          <c:order val="1"/>
          <c:tx>
            <c:v>Predicted 0,416666666666667</c:v>
          </c:tx>
          <c:spPr>
            <a:ln w="19050">
              <a:noFill/>
            </a:ln>
          </c:spPr>
          <c:xVal>
            <c:numRef>
              <c:f>annotations!$AQ$4:$AQ$12</c:f>
              <c:numCache>
                <c:formatCode>General</c:formatCode>
                <c:ptCount val="9"/>
                <c:pt idx="0">
                  <c:v>0.3984375</c:v>
                </c:pt>
                <c:pt idx="1">
                  <c:v>0.72</c:v>
                </c:pt>
                <c:pt idx="2">
                  <c:v>0.80529300567107753</c:v>
                </c:pt>
                <c:pt idx="3">
                  <c:v>0.76033057851239672</c:v>
                </c:pt>
                <c:pt idx="4">
                  <c:v>0.72576177285318555</c:v>
                </c:pt>
                <c:pt idx="5">
                  <c:v>0.75555555555555554</c:v>
                </c:pt>
                <c:pt idx="6">
                  <c:v>0.71039999999999992</c:v>
                </c:pt>
                <c:pt idx="7">
                  <c:v>0.71280276816609001</c:v>
                </c:pt>
                <c:pt idx="8">
                  <c:v>0.8203125</c:v>
                </c:pt>
              </c:numCache>
            </c:numRef>
          </c:xVal>
          <c:yVal>
            <c:numRef>
              <c:f>'Herfindahl Regression OLD'!$B$25:$B$33</c:f>
              <c:numCache>
                <c:formatCode>General</c:formatCode>
                <c:ptCount val="9"/>
                <c:pt idx="0">
                  <c:v>0.2458752369971523</c:v>
                </c:pt>
                <c:pt idx="1">
                  <c:v>0.69273307861709177</c:v>
                </c:pt>
                <c:pt idx="2">
                  <c:v>0.81126010965912876</c:v>
                </c:pt>
                <c:pt idx="3">
                  <c:v>0.74877828060840956</c:v>
                </c:pt>
                <c:pt idx="4">
                  <c:v>0.70073989962724959</c:v>
                </c:pt>
                <c:pt idx="5">
                  <c:v>0.74214269203020256</c:v>
                </c:pt>
                <c:pt idx="6">
                  <c:v>0.67939248299555188</c:v>
                </c:pt>
                <c:pt idx="7">
                  <c:v>0.68273147867014738</c:v>
                </c:pt>
                <c:pt idx="8">
                  <c:v>0.83213188052185427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C-4EAA-9BF8-5FFA0BE5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2461280"/>
        <c:axId val="-532457248"/>
      </c:scatterChart>
      <c:valAx>
        <c:axId val="-5324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0,621527777777778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457248"/>
        <c:crosses val="autoZero"/>
        <c:crossBetween val="midCat"/>
      </c:valAx>
      <c:valAx>
        <c:axId val="-53245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0,416666666666667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46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'Herfindahl Regression OLD'!$F$25:$F$33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'Herfindahl Regression OLD'!$G$25:$G$33</c:f>
              <c:numCache>
                <c:formatCode>General</c:formatCode>
                <c:ptCount val="9"/>
                <c:pt idx="0">
                  <c:v>0.25</c:v>
                </c:pt>
                <c:pt idx="1">
                  <c:v>0.52</c:v>
                </c:pt>
                <c:pt idx="2">
                  <c:v>0.59090909090909094</c:v>
                </c:pt>
                <c:pt idx="3">
                  <c:v>0.6</c:v>
                </c:pt>
                <c:pt idx="4">
                  <c:v>0.63157894736842102</c:v>
                </c:pt>
                <c:pt idx="5">
                  <c:v>0.73913043478260865</c:v>
                </c:pt>
                <c:pt idx="6">
                  <c:v>0.8666666666666667</c:v>
                </c:pt>
                <c:pt idx="7">
                  <c:v>0.9375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6-49DB-B70F-F3607148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2435488"/>
        <c:axId val="-532431456"/>
      </c:scatterChart>
      <c:valAx>
        <c:axId val="-5324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431456"/>
        <c:crosses val="autoZero"/>
        <c:crossBetween val="midCat"/>
      </c:valAx>
      <c:valAx>
        <c:axId val="-53243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0,416666666666667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243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13</xdr:row>
      <xdr:rowOff>104775</xdr:rowOff>
    </xdr:from>
    <xdr:to>
      <xdr:col>15</xdr:col>
      <xdr:colOff>219075</xdr:colOff>
      <xdr:row>23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25</xdr:row>
      <xdr:rowOff>85725</xdr:rowOff>
    </xdr:from>
    <xdr:to>
      <xdr:col>15</xdr:col>
      <xdr:colOff>276225</xdr:colOff>
      <xdr:row>35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14</xdr:row>
      <xdr:rowOff>0</xdr:rowOff>
    </xdr:from>
    <xdr:to>
      <xdr:col>15</xdr:col>
      <xdr:colOff>200025</xdr:colOff>
      <xdr:row>23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24</xdr:row>
      <xdr:rowOff>180975</xdr:rowOff>
    </xdr:from>
    <xdr:to>
      <xdr:col>15</xdr:col>
      <xdr:colOff>314325</xdr:colOff>
      <xdr:row>35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11</xdr:row>
      <xdr:rowOff>19050</xdr:rowOff>
    </xdr:from>
    <xdr:to>
      <xdr:col>15</xdr:col>
      <xdr:colOff>304800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21</xdr:row>
      <xdr:rowOff>133350</xdr:rowOff>
    </xdr:from>
    <xdr:to>
      <xdr:col>15</xdr:col>
      <xdr:colOff>333375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9"/>
  <sheetViews>
    <sheetView workbookViewId="0">
      <selection activeCell="I20" sqref="I20"/>
    </sheetView>
  </sheetViews>
  <sheetFormatPr baseColWidth="10" defaultColWidth="11.5" defaultRowHeight="15"/>
  <cols>
    <col min="1" max="1" width="18.83203125" customWidth="1"/>
    <col min="2" max="9" width="5.83203125" style="4" customWidth="1"/>
    <col min="10" max="10" width="32.1640625" style="4" customWidth="1"/>
    <col min="11" max="11" width="4.83203125" style="4" customWidth="1"/>
    <col min="12" max="35" width="4.6640625" style="4" customWidth="1"/>
    <col min="38" max="38" width="13.1640625" customWidth="1"/>
    <col min="41" max="41" width="24" customWidth="1"/>
    <col min="44" max="51" width="2.6640625" customWidth="1"/>
    <col min="55" max="55" width="3.6640625" customWidth="1"/>
    <col min="56" max="56" width="7" customWidth="1"/>
  </cols>
  <sheetData>
    <row r="1" spans="1:52" s="1" customFormat="1">
      <c r="A1" s="1" t="s">
        <v>13</v>
      </c>
      <c r="B1" s="5" t="s">
        <v>14</v>
      </c>
      <c r="C1" s="3"/>
      <c r="D1" s="3"/>
      <c r="E1" s="3"/>
      <c r="F1" s="3"/>
      <c r="G1" s="3"/>
      <c r="H1" s="3"/>
      <c r="I1" s="3"/>
      <c r="J1" s="3" t="s">
        <v>161</v>
      </c>
      <c r="K1" s="5" t="s">
        <v>40</v>
      </c>
      <c r="L1" s="5" t="s">
        <v>41</v>
      </c>
      <c r="M1" s="3"/>
      <c r="N1" s="3"/>
      <c r="O1" s="3"/>
      <c r="P1" s="3"/>
      <c r="Q1" s="3"/>
      <c r="R1" s="3"/>
      <c r="S1" s="3"/>
      <c r="T1" s="5" t="s">
        <v>42</v>
      </c>
      <c r="U1" s="3"/>
      <c r="V1" s="3"/>
      <c r="W1" s="3"/>
      <c r="X1" s="3"/>
      <c r="Y1" s="3"/>
      <c r="Z1" s="3"/>
      <c r="AA1" s="3"/>
      <c r="AB1" s="5" t="s">
        <v>43</v>
      </c>
      <c r="AC1" s="3"/>
      <c r="AD1" s="3"/>
      <c r="AE1" s="3"/>
      <c r="AF1" s="3"/>
      <c r="AG1" s="3"/>
      <c r="AH1" s="3"/>
      <c r="AI1" s="3"/>
      <c r="AJ1" s="23"/>
      <c r="AK1" s="23"/>
      <c r="AL1" s="23"/>
      <c r="AM1" s="23"/>
      <c r="AN1" s="23"/>
      <c r="AO1" s="23"/>
      <c r="AP1" s="23"/>
      <c r="AQ1" s="23"/>
      <c r="AR1" s="24"/>
      <c r="AS1" s="12"/>
      <c r="AT1" s="12"/>
      <c r="AU1" s="12"/>
      <c r="AV1" s="12"/>
      <c r="AW1" s="12"/>
      <c r="AX1" s="12"/>
      <c r="AY1" s="12"/>
      <c r="AZ1" s="23"/>
    </row>
    <row r="2" spans="1:52" s="1" customFormat="1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/>
      <c r="K2" s="3"/>
      <c r="L2" s="3">
        <v>1</v>
      </c>
      <c r="M2" s="3">
        <v>2</v>
      </c>
      <c r="N2" s="3">
        <v>3</v>
      </c>
      <c r="O2" s="3">
        <v>4</v>
      </c>
      <c r="P2" s="3">
        <v>5</v>
      </c>
      <c r="Q2" s="3">
        <v>6</v>
      </c>
      <c r="R2" s="3">
        <v>7</v>
      </c>
      <c r="S2" s="3">
        <v>8</v>
      </c>
      <c r="T2" s="3">
        <v>1</v>
      </c>
      <c r="U2" s="3">
        <v>2</v>
      </c>
      <c r="V2" s="3">
        <v>3</v>
      </c>
      <c r="W2" s="3">
        <v>4</v>
      </c>
      <c r="X2" s="3">
        <v>5</v>
      </c>
      <c r="Y2" s="3">
        <v>6</v>
      </c>
      <c r="Z2" s="3">
        <v>7</v>
      </c>
      <c r="AA2" s="3">
        <v>8</v>
      </c>
      <c r="AB2" s="3">
        <v>1</v>
      </c>
      <c r="AC2" s="3">
        <v>2</v>
      </c>
      <c r="AD2" s="3">
        <v>3</v>
      </c>
      <c r="AE2" s="3">
        <v>4</v>
      </c>
      <c r="AF2" s="3">
        <v>5</v>
      </c>
      <c r="AG2" s="3">
        <v>6</v>
      </c>
      <c r="AH2" s="3">
        <v>7</v>
      </c>
      <c r="AI2" s="3">
        <v>8</v>
      </c>
      <c r="AJ2" s="23"/>
      <c r="AK2" s="23"/>
      <c r="AL2" s="23"/>
      <c r="AM2" s="23"/>
      <c r="AN2" s="23"/>
      <c r="AO2" s="23"/>
      <c r="AP2" s="23"/>
      <c r="AQ2" s="23"/>
      <c r="AR2" s="12"/>
      <c r="AS2" s="12"/>
      <c r="AT2" s="12"/>
      <c r="AU2" s="12"/>
      <c r="AV2" s="12"/>
      <c r="AW2" s="12"/>
      <c r="AX2" s="12"/>
      <c r="AY2" s="12"/>
      <c r="AZ2" s="23"/>
    </row>
    <row r="3" spans="1:52">
      <c r="A3" t="s">
        <v>54</v>
      </c>
      <c r="B3" s="4">
        <v>1</v>
      </c>
      <c r="C3" s="8">
        <v>14</v>
      </c>
      <c r="D3" s="4">
        <v>4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f>1/(20*19)*((B3*B3-B3)+(C3*C3-C3)+(D3*D3-D3)+(E3*E3-E3)+(F3*F3-F3)+(G3*G3-G3)+(H3*H3-H3)+(I3*I3-I3))</f>
        <v>0.51052631578947372</v>
      </c>
      <c r="K3">
        <v>2</v>
      </c>
      <c r="L3" s="4">
        <f t="shared" ref="L3:L12" si="0">B3/SUM($B3:$I3)</f>
        <v>4.1666666666666664E-2</v>
      </c>
      <c r="M3" s="4">
        <f t="shared" ref="M3:M12" si="1">C3/SUM($B3:$I3)</f>
        <v>0.58333333333333337</v>
      </c>
      <c r="N3" s="4">
        <f t="shared" ref="N3:N12" si="2">D3/SUM($B3:$I3)</f>
        <v>0.16666666666666666</v>
      </c>
      <c r="O3" s="4">
        <f t="shared" ref="O3:O12" si="3">E3/SUM($B3:$I3)</f>
        <v>4.1666666666666664E-2</v>
      </c>
      <c r="P3" s="4">
        <f t="shared" ref="P3:P12" si="4">F3/SUM($B3:$I3)</f>
        <v>4.1666666666666664E-2</v>
      </c>
      <c r="Q3" s="4">
        <f t="shared" ref="Q3:Q12" si="5">G3/SUM($B3:$I3)</f>
        <v>4.1666666666666664E-2</v>
      </c>
      <c r="R3" s="4">
        <f t="shared" ref="R3:R12" si="6">H3/SUM($B3:$I3)</f>
        <v>4.1666666666666664E-2</v>
      </c>
      <c r="S3" s="4">
        <f t="shared" ref="S3:S12" si="7">I3/SUM($B3:$I3)</f>
        <v>4.1666666666666664E-2</v>
      </c>
      <c r="T3" s="4">
        <f>IF(L3=0,0,L3*LOG(L3,10))</f>
        <v>-5.7508801737983575E-2</v>
      </c>
      <c r="U3" s="4">
        <f t="shared" ref="U3:AA12" si="8">IF(M3=0,0,M3*LOG(M3,10))</f>
        <v>-0.13654853685279797</v>
      </c>
      <c r="V3" s="4">
        <f t="shared" si="8"/>
        <v>-0.12969187506394059</v>
      </c>
      <c r="W3" s="4">
        <f t="shared" si="8"/>
        <v>-5.7508801737983575E-2</v>
      </c>
      <c r="X3" s="4">
        <f t="shared" si="8"/>
        <v>-5.7508801737983575E-2</v>
      </c>
      <c r="Y3" s="4">
        <f t="shared" si="8"/>
        <v>-5.7508801737983575E-2</v>
      </c>
      <c r="Z3" s="4">
        <f t="shared" si="8"/>
        <v>-5.7508801737983575E-2</v>
      </c>
      <c r="AA3" s="4">
        <f t="shared" si="8"/>
        <v>-5.7508801737983575E-2</v>
      </c>
      <c r="AB3" s="4">
        <f t="shared" ref="AB3:AI12" si="9">L3*L3</f>
        <v>1.736111111111111E-3</v>
      </c>
      <c r="AC3" s="4">
        <f t="shared" si="9"/>
        <v>0.34027777777777785</v>
      </c>
      <c r="AD3" s="4">
        <f t="shared" si="9"/>
        <v>2.7777777777777776E-2</v>
      </c>
      <c r="AE3" s="4">
        <f t="shared" si="9"/>
        <v>1.736111111111111E-3</v>
      </c>
      <c r="AF3" s="4">
        <f t="shared" si="9"/>
        <v>1.736111111111111E-3</v>
      </c>
      <c r="AG3" s="4">
        <f t="shared" si="9"/>
        <v>1.736111111111111E-3</v>
      </c>
      <c r="AH3" s="4">
        <f t="shared" si="9"/>
        <v>1.736111111111111E-3</v>
      </c>
      <c r="AI3" s="4">
        <f t="shared" si="9"/>
        <v>1.736111111111111E-3</v>
      </c>
      <c r="AJ3" s="25"/>
      <c r="AK3" s="25"/>
      <c r="AL3" s="25"/>
      <c r="AM3" s="25"/>
      <c r="AN3" s="25"/>
      <c r="AO3" s="26"/>
      <c r="AP3" s="26"/>
      <c r="AQ3" s="25"/>
      <c r="AR3" s="27"/>
      <c r="AS3" s="12"/>
      <c r="AT3" s="27"/>
      <c r="AU3" s="27"/>
      <c r="AV3" s="27"/>
      <c r="AW3" s="27"/>
      <c r="AX3" s="27"/>
      <c r="AY3" s="27"/>
      <c r="AZ3" s="25"/>
    </row>
    <row r="4" spans="1:52">
      <c r="A4" t="s">
        <v>53</v>
      </c>
      <c r="B4" s="4">
        <v>0</v>
      </c>
      <c r="C4" s="4">
        <v>1</v>
      </c>
      <c r="D4" s="4">
        <v>3</v>
      </c>
      <c r="E4" s="4">
        <v>0</v>
      </c>
      <c r="F4" s="4">
        <v>0</v>
      </c>
      <c r="G4" s="8">
        <v>12</v>
      </c>
      <c r="H4" s="4">
        <v>0</v>
      </c>
      <c r="I4" s="4">
        <v>0</v>
      </c>
      <c r="J4" s="4">
        <f>1/(20*19)*((B4*B4-B4)+(C4*C4-C4)+(D4*D4-D4)+(E4*E4-E4)+(F4*F4-F4)+(G4*G4-G4)+(H4*H4-H4)+(I4*I4-I4))</f>
        <v>0.36315789473684212</v>
      </c>
      <c r="K4">
        <v>6</v>
      </c>
      <c r="L4" s="4">
        <f t="shared" si="0"/>
        <v>0</v>
      </c>
      <c r="M4" s="4">
        <f t="shared" si="1"/>
        <v>6.25E-2</v>
      </c>
      <c r="N4" s="4">
        <f t="shared" si="2"/>
        <v>0.1875</v>
      </c>
      <c r="O4" s="4">
        <f t="shared" si="3"/>
        <v>0</v>
      </c>
      <c r="P4" s="4">
        <f t="shared" si="4"/>
        <v>0</v>
      </c>
      <c r="Q4" s="4">
        <f t="shared" si="5"/>
        <v>0.75</v>
      </c>
      <c r="R4" s="4">
        <f t="shared" si="6"/>
        <v>0</v>
      </c>
      <c r="S4" s="4">
        <f t="shared" si="7"/>
        <v>0</v>
      </c>
      <c r="T4" s="4">
        <f t="shared" ref="T4:T12" si="10">IF(L4=0,0,L4*LOG(L4,10))</f>
        <v>0</v>
      </c>
      <c r="U4" s="4">
        <f t="shared" si="8"/>
        <v>-7.5257498915995286E-2</v>
      </c>
      <c r="V4" s="4">
        <f t="shared" si="8"/>
        <v>-0.13631226148804917</v>
      </c>
      <c r="W4" s="4">
        <f t="shared" si="8"/>
        <v>0</v>
      </c>
      <c r="X4" s="4">
        <f t="shared" si="8"/>
        <v>0</v>
      </c>
      <c r="Y4" s="4">
        <f t="shared" si="8"/>
        <v>-9.3704052456224957E-2</v>
      </c>
      <c r="Z4" s="4">
        <f t="shared" si="8"/>
        <v>0</v>
      </c>
      <c r="AA4" s="4">
        <f t="shared" si="8"/>
        <v>0</v>
      </c>
      <c r="AB4" s="4">
        <f t="shared" si="9"/>
        <v>0</v>
      </c>
      <c r="AC4" s="4">
        <f t="shared" si="9"/>
        <v>3.90625E-3</v>
      </c>
      <c r="AD4" s="4">
        <f t="shared" si="9"/>
        <v>3.515625E-2</v>
      </c>
      <c r="AE4" s="4">
        <f t="shared" si="9"/>
        <v>0</v>
      </c>
      <c r="AF4" s="4">
        <f t="shared" si="9"/>
        <v>0</v>
      </c>
      <c r="AG4" s="4">
        <f t="shared" si="9"/>
        <v>0.5625</v>
      </c>
      <c r="AH4" s="4">
        <f t="shared" si="9"/>
        <v>0</v>
      </c>
      <c r="AI4" s="4">
        <f t="shared" si="9"/>
        <v>0</v>
      </c>
      <c r="AJ4" s="25"/>
      <c r="AK4" s="25"/>
      <c r="AL4" s="25"/>
      <c r="AM4" s="25"/>
      <c r="AN4" s="25"/>
      <c r="AO4" s="26"/>
      <c r="AP4" s="26"/>
      <c r="AQ4" s="25"/>
      <c r="AR4" s="27"/>
      <c r="AS4" s="27"/>
      <c r="AT4" s="27"/>
      <c r="AU4" s="27"/>
      <c r="AV4" s="27"/>
      <c r="AW4" s="12"/>
      <c r="AX4" s="27"/>
      <c r="AY4" s="27"/>
      <c r="AZ4" s="25"/>
    </row>
    <row r="5" spans="1:52">
      <c r="A5" t="s">
        <v>48</v>
      </c>
      <c r="B5" s="4">
        <v>3</v>
      </c>
      <c r="C5" s="4">
        <v>0</v>
      </c>
      <c r="D5" s="8">
        <v>4</v>
      </c>
      <c r="E5" s="4">
        <v>1</v>
      </c>
      <c r="F5" s="4">
        <v>0</v>
      </c>
      <c r="G5" s="4">
        <v>1</v>
      </c>
      <c r="H5" s="4">
        <v>1</v>
      </c>
      <c r="I5" s="4">
        <v>0</v>
      </c>
      <c r="J5" s="4">
        <f t="shared" ref="J5:J12" si="11">1/(20*19)*((B5*B5-B5)+(C5*C5-C5)+(D5*D5-D5)+(E5*E5-E5)+(F5*F5-F5)+(G5*G5-G5)+(H5*H5-H5)+(I5*I5-I5))</f>
        <v>4.736842105263158E-2</v>
      </c>
      <c r="K5">
        <v>3</v>
      </c>
      <c r="L5" s="4">
        <f t="shared" si="0"/>
        <v>0.3</v>
      </c>
      <c r="M5" s="4">
        <f t="shared" si="1"/>
        <v>0</v>
      </c>
      <c r="N5" s="4">
        <f t="shared" si="2"/>
        <v>0.4</v>
      </c>
      <c r="O5" s="4">
        <f t="shared" si="3"/>
        <v>0.1</v>
      </c>
      <c r="P5" s="4">
        <f t="shared" si="4"/>
        <v>0</v>
      </c>
      <c r="Q5" s="4">
        <f t="shared" si="5"/>
        <v>0.1</v>
      </c>
      <c r="R5" s="4">
        <f t="shared" si="6"/>
        <v>0.1</v>
      </c>
      <c r="S5" s="4">
        <f t="shared" si="7"/>
        <v>0</v>
      </c>
      <c r="T5" s="4">
        <f t="shared" si="10"/>
        <v>-0.15686362358410127</v>
      </c>
      <c r="U5" s="4">
        <f t="shared" si="8"/>
        <v>0</v>
      </c>
      <c r="V5" s="4">
        <f t="shared" si="8"/>
        <v>-0.15917600346881502</v>
      </c>
      <c r="W5" s="4">
        <f t="shared" si="8"/>
        <v>-9.9999999999999978E-2</v>
      </c>
      <c r="X5" s="4">
        <f t="shared" si="8"/>
        <v>0</v>
      </c>
      <c r="Y5" s="4">
        <f t="shared" si="8"/>
        <v>-9.9999999999999978E-2</v>
      </c>
      <c r="Z5" s="4">
        <f t="shared" si="8"/>
        <v>-9.9999999999999978E-2</v>
      </c>
      <c r="AA5" s="4">
        <f t="shared" si="8"/>
        <v>0</v>
      </c>
      <c r="AB5" s="4">
        <f t="shared" si="9"/>
        <v>0.09</v>
      </c>
      <c r="AC5" s="4">
        <f t="shared" si="9"/>
        <v>0</v>
      </c>
      <c r="AD5" s="4">
        <f t="shared" si="9"/>
        <v>0.16000000000000003</v>
      </c>
      <c r="AE5" s="4">
        <f t="shared" si="9"/>
        <v>1.0000000000000002E-2</v>
      </c>
      <c r="AF5" s="4">
        <f t="shared" si="9"/>
        <v>0</v>
      </c>
      <c r="AG5" s="4">
        <f t="shared" si="9"/>
        <v>1.0000000000000002E-2</v>
      </c>
      <c r="AH5" s="4">
        <f t="shared" si="9"/>
        <v>1.0000000000000002E-2</v>
      </c>
      <c r="AI5" s="4">
        <f t="shared" si="9"/>
        <v>0</v>
      </c>
      <c r="AJ5" s="25"/>
      <c r="AK5" s="25"/>
      <c r="AL5" s="25"/>
      <c r="AM5" s="25"/>
      <c r="AN5" s="25"/>
      <c r="AO5" s="26"/>
      <c r="AP5" s="26"/>
      <c r="AQ5" s="25"/>
      <c r="AR5" s="27"/>
      <c r="AS5" s="27"/>
      <c r="AT5" s="12"/>
      <c r="AU5" s="27"/>
      <c r="AV5" s="27"/>
      <c r="AW5" s="27"/>
      <c r="AX5" s="27"/>
      <c r="AY5" s="27"/>
      <c r="AZ5" s="25"/>
    </row>
    <row r="6" spans="1:52">
      <c r="A6" t="s">
        <v>49</v>
      </c>
      <c r="B6" s="4">
        <v>2</v>
      </c>
      <c r="C6" s="4">
        <v>5</v>
      </c>
      <c r="D6" s="8">
        <v>6</v>
      </c>
      <c r="E6" s="4">
        <v>3</v>
      </c>
      <c r="F6" s="4">
        <v>0</v>
      </c>
      <c r="G6" s="4">
        <v>5</v>
      </c>
      <c r="H6" s="4">
        <v>2</v>
      </c>
      <c r="I6" s="4">
        <v>0</v>
      </c>
      <c r="J6" s="4">
        <f t="shared" si="11"/>
        <v>0.21052631578947367</v>
      </c>
      <c r="K6">
        <v>3</v>
      </c>
      <c r="L6" s="4">
        <f t="shared" si="0"/>
        <v>8.6956521739130432E-2</v>
      </c>
      <c r="M6" s="4">
        <f t="shared" si="1"/>
        <v>0.21739130434782608</v>
      </c>
      <c r="N6" s="4">
        <f t="shared" si="2"/>
        <v>0.2608695652173913</v>
      </c>
      <c r="O6" s="4">
        <f t="shared" si="3"/>
        <v>0.13043478260869565</v>
      </c>
      <c r="P6" s="4">
        <f t="shared" si="4"/>
        <v>0</v>
      </c>
      <c r="Q6" s="4">
        <f t="shared" si="5"/>
        <v>0.21739130434782608</v>
      </c>
      <c r="R6" s="4">
        <f t="shared" si="6"/>
        <v>8.6956521739130432E-2</v>
      </c>
      <c r="S6" s="4">
        <f t="shared" si="7"/>
        <v>0</v>
      </c>
      <c r="T6" s="4">
        <f t="shared" si="10"/>
        <v>-9.2234594813357523E-2</v>
      </c>
      <c r="U6" s="4">
        <f t="shared" si="8"/>
        <v>-0.14407778949599437</v>
      </c>
      <c r="V6" s="4">
        <f t="shared" si="8"/>
        <v>-0.15223737016537806</v>
      </c>
      <c r="W6" s="4">
        <f t="shared" si="8"/>
        <v>-0.11538346712581701</v>
      </c>
      <c r="X6" s="4">
        <f t="shared" si="8"/>
        <v>0</v>
      </c>
      <c r="Y6" s="4">
        <f t="shared" si="8"/>
        <v>-0.14407778949599437</v>
      </c>
      <c r="Z6" s="4">
        <f t="shared" si="8"/>
        <v>-9.2234594813357523E-2</v>
      </c>
      <c r="AA6" s="4">
        <f t="shared" si="8"/>
        <v>0</v>
      </c>
      <c r="AB6" s="4">
        <f t="shared" si="9"/>
        <v>7.5614366729678632E-3</v>
      </c>
      <c r="AC6" s="4">
        <f t="shared" si="9"/>
        <v>4.725897920604915E-2</v>
      </c>
      <c r="AD6" s="4">
        <f t="shared" si="9"/>
        <v>6.8052930056710773E-2</v>
      </c>
      <c r="AE6" s="4">
        <f t="shared" si="9"/>
        <v>1.7013232514177693E-2</v>
      </c>
      <c r="AF6" s="4">
        <f t="shared" si="9"/>
        <v>0</v>
      </c>
      <c r="AG6" s="4">
        <f t="shared" si="9"/>
        <v>4.725897920604915E-2</v>
      </c>
      <c r="AH6" s="4">
        <f t="shared" si="9"/>
        <v>7.5614366729678632E-3</v>
      </c>
      <c r="AI6" s="4">
        <f t="shared" si="9"/>
        <v>0</v>
      </c>
      <c r="AJ6" s="25"/>
      <c r="AK6" s="25"/>
      <c r="AL6" s="25"/>
      <c r="AM6" s="25"/>
      <c r="AN6" s="25"/>
      <c r="AO6" s="26"/>
      <c r="AP6" s="26"/>
      <c r="AQ6" s="25"/>
      <c r="AR6" s="27"/>
      <c r="AS6" s="27"/>
      <c r="AT6" s="12"/>
      <c r="AU6" s="27"/>
      <c r="AV6" s="27"/>
      <c r="AW6" s="27"/>
      <c r="AX6" s="27"/>
      <c r="AY6" s="27"/>
      <c r="AZ6" s="25"/>
    </row>
    <row r="7" spans="1:52">
      <c r="A7" t="s">
        <v>50</v>
      </c>
      <c r="B7" s="4">
        <v>4</v>
      </c>
      <c r="C7" s="4">
        <v>2</v>
      </c>
      <c r="D7" s="4">
        <v>1</v>
      </c>
      <c r="E7" s="8">
        <v>9</v>
      </c>
      <c r="F7" s="4">
        <v>2</v>
      </c>
      <c r="G7" s="4">
        <v>0</v>
      </c>
      <c r="H7" s="4">
        <v>3</v>
      </c>
      <c r="I7" s="4">
        <v>1</v>
      </c>
      <c r="J7" s="4">
        <f t="shared" si="11"/>
        <v>0.24736842105263157</v>
      </c>
      <c r="K7">
        <v>4</v>
      </c>
      <c r="L7" s="4">
        <f t="shared" si="0"/>
        <v>0.18181818181818182</v>
      </c>
      <c r="M7" s="4">
        <f t="shared" si="1"/>
        <v>9.0909090909090912E-2</v>
      </c>
      <c r="N7" s="4">
        <f t="shared" si="2"/>
        <v>4.5454545454545456E-2</v>
      </c>
      <c r="O7" s="4">
        <f t="shared" si="3"/>
        <v>0.40909090909090912</v>
      </c>
      <c r="P7" s="4">
        <f t="shared" si="4"/>
        <v>9.0909090909090912E-2</v>
      </c>
      <c r="Q7" s="4">
        <f t="shared" si="5"/>
        <v>0</v>
      </c>
      <c r="R7" s="4">
        <f t="shared" si="6"/>
        <v>0.13636363636363635</v>
      </c>
      <c r="S7" s="4">
        <f t="shared" si="7"/>
        <v>4.5454545454545456E-2</v>
      </c>
      <c r="T7" s="4">
        <f t="shared" si="10"/>
        <v>-0.1346113980898625</v>
      </c>
      <c r="U7" s="4">
        <f t="shared" si="8"/>
        <v>-9.4672062287111364E-2</v>
      </c>
      <c r="V7" s="4">
        <f t="shared" si="8"/>
        <v>-6.1019212764645725E-2</v>
      </c>
      <c r="W7" s="4">
        <f t="shared" si="8"/>
        <v>-0.15880097920208783</v>
      </c>
      <c r="X7" s="4">
        <f t="shared" si="8"/>
        <v>-9.4672062287111364E-2</v>
      </c>
      <c r="Y7" s="4">
        <f t="shared" si="8"/>
        <v>0</v>
      </c>
      <c r="Z7" s="4">
        <f t="shared" si="8"/>
        <v>-0.11799564901398324</v>
      </c>
      <c r="AA7" s="4">
        <f t="shared" si="8"/>
        <v>-6.1019212764645725E-2</v>
      </c>
      <c r="AB7" s="4">
        <f t="shared" si="9"/>
        <v>3.3057851239669422E-2</v>
      </c>
      <c r="AC7" s="4">
        <f t="shared" si="9"/>
        <v>8.2644628099173556E-3</v>
      </c>
      <c r="AD7" s="4">
        <f t="shared" si="9"/>
        <v>2.0661157024793389E-3</v>
      </c>
      <c r="AE7" s="4">
        <f t="shared" si="9"/>
        <v>0.16735537190082647</v>
      </c>
      <c r="AF7" s="4">
        <f t="shared" si="9"/>
        <v>8.2644628099173556E-3</v>
      </c>
      <c r="AG7" s="4">
        <f t="shared" si="9"/>
        <v>0</v>
      </c>
      <c r="AH7" s="4">
        <f t="shared" si="9"/>
        <v>1.8595041322314047E-2</v>
      </c>
      <c r="AI7" s="4">
        <f t="shared" si="9"/>
        <v>2.0661157024793389E-3</v>
      </c>
      <c r="AJ7" s="25"/>
      <c r="AK7" s="25"/>
      <c r="AL7" s="25"/>
      <c r="AM7" s="25"/>
      <c r="AN7" s="25"/>
      <c r="AO7" s="26"/>
      <c r="AP7" s="26"/>
      <c r="AQ7" s="25"/>
      <c r="AR7" s="27"/>
      <c r="AS7" s="27"/>
      <c r="AT7" s="27"/>
      <c r="AU7" s="12"/>
      <c r="AV7" s="27"/>
      <c r="AW7" s="27"/>
      <c r="AX7" s="27"/>
      <c r="AY7" s="27"/>
      <c r="AZ7" s="25"/>
    </row>
    <row r="8" spans="1:52">
      <c r="A8" t="s">
        <v>51</v>
      </c>
      <c r="B8" s="4">
        <v>0</v>
      </c>
      <c r="C8" s="4">
        <v>0</v>
      </c>
      <c r="D8" s="4">
        <v>3</v>
      </c>
      <c r="E8" s="4">
        <v>0</v>
      </c>
      <c r="F8" s="4">
        <v>1</v>
      </c>
      <c r="G8" s="4">
        <v>6</v>
      </c>
      <c r="H8" s="8">
        <v>7</v>
      </c>
      <c r="I8" s="4">
        <v>2</v>
      </c>
      <c r="J8" s="4">
        <f t="shared" si="11"/>
        <v>0.21052631578947367</v>
      </c>
      <c r="K8">
        <v>7</v>
      </c>
      <c r="L8" s="4">
        <f t="shared" si="0"/>
        <v>0</v>
      </c>
      <c r="M8" s="4">
        <f t="shared" si="1"/>
        <v>0</v>
      </c>
      <c r="N8" s="4">
        <f t="shared" si="2"/>
        <v>0.15789473684210525</v>
      </c>
      <c r="O8" s="4">
        <f t="shared" si="3"/>
        <v>0</v>
      </c>
      <c r="P8" s="4">
        <f t="shared" si="4"/>
        <v>5.2631578947368418E-2</v>
      </c>
      <c r="Q8" s="4">
        <f t="shared" si="5"/>
        <v>0.31578947368421051</v>
      </c>
      <c r="R8" s="4">
        <f t="shared" si="6"/>
        <v>0.36842105263157893</v>
      </c>
      <c r="S8" s="4">
        <f t="shared" si="7"/>
        <v>0.10526315789473684</v>
      </c>
      <c r="T8" s="4">
        <f t="shared" si="10"/>
        <v>0</v>
      </c>
      <c r="U8" s="4">
        <f t="shared" si="8"/>
        <v>0</v>
      </c>
      <c r="V8" s="4">
        <f t="shared" si="8"/>
        <v>-0.12657352835260521</v>
      </c>
      <c r="W8" s="4">
        <f t="shared" si="8"/>
        <v>0</v>
      </c>
      <c r="X8" s="4">
        <f t="shared" si="8"/>
        <v>-6.7302821102780463E-2</v>
      </c>
      <c r="Y8" s="4">
        <f t="shared" si="8"/>
        <v>-0.15808495281132168</v>
      </c>
      <c r="Z8" s="4">
        <f t="shared" si="8"/>
        <v>-0.15976783824052657</v>
      </c>
      <c r="AA8" s="4">
        <f t="shared" si="8"/>
        <v>-0.10291827424093133</v>
      </c>
      <c r="AB8" s="4">
        <f t="shared" si="9"/>
        <v>0</v>
      </c>
      <c r="AC8" s="4">
        <f t="shared" si="9"/>
        <v>0</v>
      </c>
      <c r="AD8" s="4">
        <f t="shared" si="9"/>
        <v>2.4930747922437671E-2</v>
      </c>
      <c r="AE8" s="4">
        <f t="shared" si="9"/>
        <v>0</v>
      </c>
      <c r="AF8" s="4">
        <f t="shared" si="9"/>
        <v>2.7700831024930744E-3</v>
      </c>
      <c r="AG8" s="4">
        <f t="shared" si="9"/>
        <v>9.9722991689750684E-2</v>
      </c>
      <c r="AH8" s="4">
        <f t="shared" si="9"/>
        <v>0.13573407202216065</v>
      </c>
      <c r="AI8" s="4">
        <f t="shared" si="9"/>
        <v>1.1080332409972297E-2</v>
      </c>
      <c r="AJ8" s="25"/>
      <c r="AK8" s="25"/>
      <c r="AL8" s="25"/>
      <c r="AM8" s="25"/>
      <c r="AN8" s="25"/>
      <c r="AO8" s="26"/>
      <c r="AP8" s="26"/>
      <c r="AQ8" s="25"/>
      <c r="AR8" s="27"/>
      <c r="AS8" s="27"/>
      <c r="AT8" s="27"/>
      <c r="AU8" s="27"/>
      <c r="AV8" s="27"/>
      <c r="AW8" s="27"/>
      <c r="AX8" s="12"/>
      <c r="AY8" s="27"/>
      <c r="AZ8" s="25"/>
    </row>
    <row r="9" spans="1:52">
      <c r="A9" t="s">
        <v>52</v>
      </c>
      <c r="B9" s="4">
        <v>3</v>
      </c>
      <c r="C9" s="4">
        <v>1</v>
      </c>
      <c r="D9" s="4">
        <v>1</v>
      </c>
      <c r="E9" s="4">
        <v>2</v>
      </c>
      <c r="F9" s="9">
        <v>2</v>
      </c>
      <c r="G9" s="3">
        <v>6</v>
      </c>
      <c r="H9" s="4">
        <v>0</v>
      </c>
      <c r="I9" s="4">
        <v>0</v>
      </c>
      <c r="J9" s="4">
        <f t="shared" si="11"/>
        <v>0.10526315789473684</v>
      </c>
      <c r="K9">
        <v>5</v>
      </c>
      <c r="L9" s="4">
        <f t="shared" si="0"/>
        <v>0.2</v>
      </c>
      <c r="M9" s="4">
        <f t="shared" si="1"/>
        <v>6.6666666666666666E-2</v>
      </c>
      <c r="N9" s="4">
        <f t="shared" si="2"/>
        <v>6.6666666666666666E-2</v>
      </c>
      <c r="O9" s="4">
        <f t="shared" si="3"/>
        <v>0.13333333333333333</v>
      </c>
      <c r="P9" s="4">
        <f t="shared" si="4"/>
        <v>0.13333333333333333</v>
      </c>
      <c r="Q9" s="4">
        <f t="shared" si="5"/>
        <v>0.4</v>
      </c>
      <c r="R9" s="4">
        <f t="shared" si="6"/>
        <v>0</v>
      </c>
      <c r="S9" s="4">
        <f t="shared" si="7"/>
        <v>0</v>
      </c>
      <c r="T9" s="4">
        <f t="shared" si="10"/>
        <v>-0.13979400086720375</v>
      </c>
      <c r="U9" s="4">
        <f t="shared" si="8"/>
        <v>-7.8406083937045401E-2</v>
      </c>
      <c r="V9" s="4">
        <f t="shared" si="8"/>
        <v>-7.8406083937045401E-2</v>
      </c>
      <c r="W9" s="4">
        <f t="shared" si="8"/>
        <v>-0.11667483511889332</v>
      </c>
      <c r="X9" s="4">
        <f t="shared" si="8"/>
        <v>-0.11667483511889332</v>
      </c>
      <c r="Y9" s="4">
        <f t="shared" si="8"/>
        <v>-0.15917600346881502</v>
      </c>
      <c r="Z9" s="4">
        <f t="shared" si="8"/>
        <v>0</v>
      </c>
      <c r="AA9" s="4">
        <f t="shared" si="8"/>
        <v>0</v>
      </c>
      <c r="AB9" s="4">
        <f t="shared" si="9"/>
        <v>4.0000000000000008E-2</v>
      </c>
      <c r="AC9" s="4">
        <f t="shared" si="9"/>
        <v>4.4444444444444444E-3</v>
      </c>
      <c r="AD9" s="4">
        <f t="shared" si="9"/>
        <v>4.4444444444444444E-3</v>
      </c>
      <c r="AE9" s="4">
        <f t="shared" si="9"/>
        <v>1.7777777777777778E-2</v>
      </c>
      <c r="AF9" s="4">
        <f t="shared" si="9"/>
        <v>1.7777777777777778E-2</v>
      </c>
      <c r="AG9" s="4">
        <f t="shared" si="9"/>
        <v>0.16000000000000003</v>
      </c>
      <c r="AH9" s="4">
        <f t="shared" si="9"/>
        <v>0</v>
      </c>
      <c r="AI9" s="4">
        <f t="shared" si="9"/>
        <v>0</v>
      </c>
      <c r="AJ9" s="25"/>
      <c r="AK9" s="25"/>
      <c r="AL9" s="25"/>
      <c r="AM9" s="25"/>
      <c r="AN9" s="25"/>
      <c r="AO9" s="26"/>
      <c r="AP9" s="26"/>
      <c r="AQ9" s="25"/>
      <c r="AR9" s="27"/>
      <c r="AS9" s="27"/>
      <c r="AT9" s="27"/>
      <c r="AU9" s="27"/>
      <c r="AV9" s="27"/>
      <c r="AW9" s="12"/>
      <c r="AX9" s="27"/>
      <c r="AY9" s="27"/>
      <c r="AZ9" s="25"/>
    </row>
    <row r="10" spans="1:52">
      <c r="A10" t="s">
        <v>55</v>
      </c>
      <c r="B10" s="4">
        <v>0</v>
      </c>
      <c r="C10" s="4">
        <v>2</v>
      </c>
      <c r="D10" s="8">
        <v>12</v>
      </c>
      <c r="E10" s="4">
        <v>2</v>
      </c>
      <c r="F10" s="4">
        <v>4</v>
      </c>
      <c r="G10" s="4">
        <v>3</v>
      </c>
      <c r="H10" s="4">
        <v>2</v>
      </c>
      <c r="I10" s="4">
        <v>0</v>
      </c>
      <c r="J10" s="4">
        <f t="shared" si="11"/>
        <v>0.41052631578947368</v>
      </c>
      <c r="K10">
        <v>3</v>
      </c>
      <c r="L10" s="4">
        <f t="shared" si="0"/>
        <v>0</v>
      </c>
      <c r="M10" s="4">
        <f t="shared" si="1"/>
        <v>0.08</v>
      </c>
      <c r="N10" s="4">
        <f t="shared" si="2"/>
        <v>0.48</v>
      </c>
      <c r="O10" s="4">
        <f t="shared" si="3"/>
        <v>0.08</v>
      </c>
      <c r="P10" s="4">
        <f t="shared" si="4"/>
        <v>0.16</v>
      </c>
      <c r="Q10" s="4">
        <f t="shared" si="5"/>
        <v>0.12</v>
      </c>
      <c r="R10" s="4">
        <f t="shared" si="6"/>
        <v>0.08</v>
      </c>
      <c r="S10" s="4">
        <f t="shared" si="7"/>
        <v>0</v>
      </c>
      <c r="T10" s="4">
        <f t="shared" si="10"/>
        <v>0</v>
      </c>
      <c r="U10" s="4">
        <f t="shared" si="8"/>
        <v>-8.7752801040644521E-2</v>
      </c>
      <c r="V10" s="4">
        <f t="shared" si="8"/>
        <v>-0.15300420605971812</v>
      </c>
      <c r="W10" s="4">
        <f t="shared" si="8"/>
        <v>-8.7752801040644521E-2</v>
      </c>
      <c r="X10" s="4">
        <f t="shared" si="8"/>
        <v>-0.12734080277505203</v>
      </c>
      <c r="Y10" s="4">
        <f t="shared" si="8"/>
        <v>-0.11049825047428501</v>
      </c>
      <c r="Z10" s="4">
        <f t="shared" si="8"/>
        <v>-8.7752801040644521E-2</v>
      </c>
      <c r="AA10" s="4">
        <f t="shared" si="8"/>
        <v>0</v>
      </c>
      <c r="AB10" s="4">
        <f t="shared" si="9"/>
        <v>0</v>
      </c>
      <c r="AC10" s="4">
        <f t="shared" si="9"/>
        <v>6.4000000000000003E-3</v>
      </c>
      <c r="AD10" s="4">
        <f t="shared" si="9"/>
        <v>0.23039999999999999</v>
      </c>
      <c r="AE10" s="4">
        <f t="shared" si="9"/>
        <v>6.4000000000000003E-3</v>
      </c>
      <c r="AF10" s="4">
        <f t="shared" si="9"/>
        <v>2.5600000000000001E-2</v>
      </c>
      <c r="AG10" s="4">
        <f t="shared" si="9"/>
        <v>1.44E-2</v>
      </c>
      <c r="AH10" s="4">
        <f t="shared" si="9"/>
        <v>6.4000000000000003E-3</v>
      </c>
      <c r="AI10" s="4">
        <f t="shared" si="9"/>
        <v>0</v>
      </c>
      <c r="AJ10" s="25"/>
      <c r="AK10" s="25"/>
      <c r="AL10" s="25"/>
      <c r="AM10" s="25"/>
      <c r="AN10" s="25"/>
      <c r="AO10" s="26"/>
      <c r="AP10" s="26"/>
      <c r="AQ10" s="25"/>
      <c r="AR10" s="27"/>
      <c r="AS10" s="27"/>
      <c r="AT10" s="12"/>
      <c r="AU10" s="27"/>
      <c r="AV10" s="27"/>
      <c r="AW10" s="27"/>
      <c r="AX10" s="27"/>
      <c r="AY10" s="27"/>
      <c r="AZ10" s="25"/>
    </row>
    <row r="11" spans="1:52">
      <c r="A11" t="s">
        <v>56</v>
      </c>
      <c r="B11" s="9">
        <v>0</v>
      </c>
      <c r="C11" s="4">
        <v>1</v>
      </c>
      <c r="D11" s="15">
        <v>3</v>
      </c>
      <c r="E11" s="4">
        <v>1</v>
      </c>
      <c r="F11" s="4">
        <v>2</v>
      </c>
      <c r="G11" s="3">
        <v>8</v>
      </c>
      <c r="H11" s="4">
        <v>0</v>
      </c>
      <c r="I11" s="4">
        <v>2</v>
      </c>
      <c r="J11" s="4">
        <f t="shared" si="11"/>
        <v>0.17368421052631577</v>
      </c>
      <c r="K11">
        <v>1</v>
      </c>
      <c r="L11" s="4">
        <f t="shared" si="0"/>
        <v>0</v>
      </c>
      <c r="M11" s="4">
        <f t="shared" si="1"/>
        <v>5.8823529411764705E-2</v>
      </c>
      <c r="N11" s="4">
        <f t="shared" si="2"/>
        <v>0.17647058823529413</v>
      </c>
      <c r="O11" s="4">
        <f t="shared" si="3"/>
        <v>5.8823529411764705E-2</v>
      </c>
      <c r="P11" s="4">
        <f t="shared" si="4"/>
        <v>0.11764705882352941</v>
      </c>
      <c r="Q11" s="4">
        <f t="shared" si="5"/>
        <v>0.47058823529411764</v>
      </c>
      <c r="R11" s="4">
        <f t="shared" si="6"/>
        <v>0</v>
      </c>
      <c r="S11" s="4">
        <f t="shared" si="7"/>
        <v>0.11764705882352941</v>
      </c>
      <c r="T11" s="4">
        <f t="shared" si="10"/>
        <v>0</v>
      </c>
      <c r="U11" s="4">
        <f t="shared" si="8"/>
        <v>-7.2379348316369052E-2</v>
      </c>
      <c r="V11" s="4">
        <f t="shared" si="8"/>
        <v>-0.13294017646916673</v>
      </c>
      <c r="W11" s="4">
        <f t="shared" si="8"/>
        <v>-7.2379348316369052E-2</v>
      </c>
      <c r="X11" s="4">
        <f t="shared" si="8"/>
        <v>-0.10934340302521089</v>
      </c>
      <c r="Y11" s="4">
        <f t="shared" si="8"/>
        <v>-0.15405126324062604</v>
      </c>
      <c r="Z11" s="4">
        <f t="shared" si="8"/>
        <v>0</v>
      </c>
      <c r="AA11" s="4">
        <f t="shared" si="8"/>
        <v>-0.10934340302521089</v>
      </c>
      <c r="AB11" s="4">
        <f t="shared" si="9"/>
        <v>0</v>
      </c>
      <c r="AC11" s="4">
        <f t="shared" si="9"/>
        <v>3.4602076124567475E-3</v>
      </c>
      <c r="AD11" s="4">
        <f t="shared" si="9"/>
        <v>3.1141868512110732E-2</v>
      </c>
      <c r="AE11" s="4">
        <f t="shared" si="9"/>
        <v>3.4602076124567475E-3</v>
      </c>
      <c r="AF11" s="4">
        <f t="shared" si="9"/>
        <v>1.384083044982699E-2</v>
      </c>
      <c r="AG11" s="4">
        <f t="shared" si="9"/>
        <v>0.22145328719723184</v>
      </c>
      <c r="AH11" s="4">
        <f t="shared" si="9"/>
        <v>0</v>
      </c>
      <c r="AI11" s="4">
        <f t="shared" si="9"/>
        <v>1.384083044982699E-2</v>
      </c>
      <c r="AJ11" s="25"/>
      <c r="AK11" s="25"/>
      <c r="AL11" s="25"/>
      <c r="AM11" s="25"/>
      <c r="AN11" s="25"/>
      <c r="AO11" s="26"/>
      <c r="AP11" s="26"/>
      <c r="AQ11" s="25"/>
      <c r="AR11" s="27"/>
      <c r="AS11" s="27"/>
      <c r="AT11" s="27"/>
      <c r="AU11" s="27"/>
      <c r="AV11" s="27"/>
      <c r="AW11" s="12"/>
      <c r="AX11" s="27"/>
      <c r="AY11" s="27"/>
      <c r="AZ11" s="25"/>
    </row>
    <row r="12" spans="1:52">
      <c r="A12" t="s">
        <v>57</v>
      </c>
      <c r="B12" s="4">
        <v>2</v>
      </c>
      <c r="C12" s="4">
        <v>2</v>
      </c>
      <c r="D12" s="3">
        <v>4</v>
      </c>
      <c r="E12" s="4">
        <v>0</v>
      </c>
      <c r="F12" s="4">
        <v>1</v>
      </c>
      <c r="G12" s="4">
        <v>2</v>
      </c>
      <c r="H12" s="9">
        <v>1</v>
      </c>
      <c r="I12" s="3">
        <v>4</v>
      </c>
      <c r="J12" s="4">
        <f t="shared" si="11"/>
        <v>7.8947368421052627E-2</v>
      </c>
      <c r="K12">
        <v>7</v>
      </c>
      <c r="L12" s="4">
        <f t="shared" si="0"/>
        <v>0.125</v>
      </c>
      <c r="M12" s="4">
        <f t="shared" si="1"/>
        <v>0.125</v>
      </c>
      <c r="N12" s="4">
        <f t="shared" si="2"/>
        <v>0.25</v>
      </c>
      <c r="O12" s="4">
        <f t="shared" si="3"/>
        <v>0</v>
      </c>
      <c r="P12" s="4">
        <f t="shared" si="4"/>
        <v>6.25E-2</v>
      </c>
      <c r="Q12" s="4">
        <f t="shared" si="5"/>
        <v>0.125</v>
      </c>
      <c r="R12" s="4">
        <f t="shared" si="6"/>
        <v>6.25E-2</v>
      </c>
      <c r="S12" s="4">
        <f t="shared" si="7"/>
        <v>0.25</v>
      </c>
      <c r="T12" s="4">
        <f t="shared" si="10"/>
        <v>-0.11288624837399293</v>
      </c>
      <c r="U12" s="4">
        <f t="shared" si="8"/>
        <v>-0.11288624837399293</v>
      </c>
      <c r="V12" s="4">
        <f t="shared" si="8"/>
        <v>-0.15051499783199057</v>
      </c>
      <c r="W12" s="4">
        <f t="shared" si="8"/>
        <v>0</v>
      </c>
      <c r="X12" s="4">
        <f t="shared" si="8"/>
        <v>-7.5257498915995286E-2</v>
      </c>
      <c r="Y12" s="4">
        <f t="shared" si="8"/>
        <v>-0.11288624837399293</v>
      </c>
      <c r="Z12" s="4">
        <f t="shared" si="8"/>
        <v>-7.5257498915995286E-2</v>
      </c>
      <c r="AA12" s="4">
        <f t="shared" si="8"/>
        <v>-0.15051499783199057</v>
      </c>
      <c r="AB12" s="4">
        <f t="shared" si="9"/>
        <v>1.5625E-2</v>
      </c>
      <c r="AC12" s="4">
        <f t="shared" si="9"/>
        <v>1.5625E-2</v>
      </c>
      <c r="AD12" s="4">
        <f t="shared" si="9"/>
        <v>6.25E-2</v>
      </c>
      <c r="AE12" s="4">
        <f t="shared" si="9"/>
        <v>0</v>
      </c>
      <c r="AF12" s="4">
        <f t="shared" si="9"/>
        <v>3.90625E-3</v>
      </c>
      <c r="AG12" s="4">
        <f t="shared" si="9"/>
        <v>1.5625E-2</v>
      </c>
      <c r="AH12" s="4">
        <f t="shared" si="9"/>
        <v>3.90625E-3</v>
      </c>
      <c r="AI12" s="4">
        <f t="shared" si="9"/>
        <v>6.25E-2</v>
      </c>
      <c r="AJ12" s="25"/>
      <c r="AK12" s="25"/>
      <c r="AL12" s="25"/>
      <c r="AM12" s="25"/>
      <c r="AN12" s="25"/>
      <c r="AO12" s="26"/>
      <c r="AP12" s="26"/>
      <c r="AQ12" s="25"/>
      <c r="AR12" s="27"/>
      <c r="AS12" s="27"/>
      <c r="AT12" s="12"/>
      <c r="AU12" s="27"/>
      <c r="AV12" s="27"/>
      <c r="AW12" s="27"/>
      <c r="AX12" s="27"/>
      <c r="AY12" s="12"/>
      <c r="AZ12" s="25"/>
    </row>
    <row r="13" spans="1:52">
      <c r="A13" s="1" t="s">
        <v>160</v>
      </c>
      <c r="B13" s="4">
        <f>SUM(B3:B12)/SUM($B$3:$I$12)</f>
        <v>8.0213903743315509E-2</v>
      </c>
      <c r="C13" s="4">
        <f t="shared" ref="C13:I13" si="12">SUM(C3:C12)/SUM($B$3:$I$12)</f>
        <v>0.1497326203208556</v>
      </c>
      <c r="D13" s="4">
        <f t="shared" si="12"/>
        <v>0.21925133689839571</v>
      </c>
      <c r="E13" s="4">
        <f t="shared" si="12"/>
        <v>0.10160427807486631</v>
      </c>
      <c r="F13" s="4">
        <f t="shared" si="12"/>
        <v>6.9518716577540107E-2</v>
      </c>
      <c r="G13" s="4">
        <f t="shared" si="12"/>
        <v>0.23529411764705882</v>
      </c>
      <c r="H13" s="4">
        <f t="shared" si="12"/>
        <v>9.0909090909090912E-2</v>
      </c>
      <c r="I13" s="4">
        <f t="shared" si="12"/>
        <v>5.3475935828877004E-2</v>
      </c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spans="1:52">
      <c r="A14" t="s">
        <v>167</v>
      </c>
      <c r="B14" s="4">
        <f>B13*B13</f>
        <v>6.4342703537418862E-3</v>
      </c>
      <c r="C14" s="4">
        <f t="shared" ref="C14:I14" si="13">C13*C13</f>
        <v>2.2419857588149499E-2</v>
      </c>
      <c r="D14" s="4">
        <f t="shared" si="13"/>
        <v>4.8071148731733813E-2</v>
      </c>
      <c r="E14" s="4">
        <f t="shared" si="13"/>
        <v>1.0323429323114759E-2</v>
      </c>
      <c r="F14" s="4">
        <f t="shared" si="13"/>
        <v>4.8328519545883493E-3</v>
      </c>
      <c r="G14" s="4">
        <f t="shared" si="13"/>
        <v>5.536332179930796E-2</v>
      </c>
      <c r="H14" s="4">
        <f t="shared" si="13"/>
        <v>8.2644628099173556E-3</v>
      </c>
      <c r="I14" s="4">
        <f t="shared" si="13"/>
        <v>2.8596757127741712E-3</v>
      </c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spans="1:52"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spans="1:52">
      <c r="A16" s="23" t="s">
        <v>165</v>
      </c>
      <c r="B16" s="27">
        <f>AVERAGE(J3:J12)</f>
        <v>0.23578947368421055</v>
      </c>
      <c r="C16" s="27"/>
      <c r="D16" s="27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spans="1:52">
      <c r="A17" s="23" t="s">
        <v>166</v>
      </c>
      <c r="B17" s="27">
        <f>SUM(B14:I14)</f>
        <v>0.15856901827332778</v>
      </c>
      <c r="C17" s="27"/>
      <c r="D17" s="27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</row>
    <row r="18" spans="1:52">
      <c r="A18" s="23"/>
      <c r="B18" s="27"/>
      <c r="C18" s="27"/>
      <c r="D18" s="27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</row>
    <row r="19" spans="1:52">
      <c r="A19" s="23" t="s">
        <v>168</v>
      </c>
      <c r="B19" s="27">
        <f>(B16-B17)/(1-B17)</f>
        <v>9.1772774104919769E-2</v>
      </c>
      <c r="C19" s="27"/>
      <c r="D19" s="27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</row>
    <row r="20" spans="1:52">
      <c r="A20" s="25"/>
      <c r="B20" s="27"/>
      <c r="C20" s="27"/>
      <c r="D20" s="27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</row>
    <row r="21" spans="1:52">
      <c r="A21" s="25"/>
      <c r="B21" s="12"/>
      <c r="C21" s="11"/>
      <c r="D21" s="11"/>
      <c r="E21" s="10"/>
      <c r="F21" s="10"/>
      <c r="G21" s="10"/>
      <c r="H21" s="11"/>
      <c r="I21" s="10"/>
      <c r="J21" s="10"/>
      <c r="K21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25"/>
      <c r="B22" s="12"/>
      <c r="C22" s="12"/>
      <c r="D22" s="12"/>
      <c r="E22" s="3"/>
      <c r="F22" s="3"/>
      <c r="G22" s="3"/>
      <c r="H22" s="12"/>
      <c r="I22" s="3"/>
      <c r="J22" s="3"/>
      <c r="K22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</row>
    <row r="23" spans="1:52">
      <c r="A23" s="25"/>
      <c r="B23" s="25"/>
      <c r="C23" s="25"/>
      <c r="D23" s="25"/>
      <c r="L23"/>
      <c r="M23"/>
      <c r="N23"/>
      <c r="T23"/>
      <c r="U23"/>
      <c r="V23"/>
      <c r="AB23"/>
      <c r="AC23"/>
      <c r="AD23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</row>
    <row r="24" spans="1:52">
      <c r="A24" s="25"/>
      <c r="B24" s="25"/>
      <c r="C24" s="25"/>
      <c r="D24" s="25"/>
      <c r="L24"/>
      <c r="M24"/>
      <c r="N24"/>
      <c r="T24"/>
      <c r="U24"/>
      <c r="V24"/>
      <c r="AB24"/>
      <c r="AC24"/>
      <c r="AD24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</row>
    <row r="25" spans="1:52">
      <c r="A25" t="s">
        <v>163</v>
      </c>
      <c r="B25"/>
      <c r="C25"/>
      <c r="D25"/>
      <c r="L25"/>
      <c r="M25"/>
      <c r="N25"/>
      <c r="T25"/>
      <c r="U25"/>
      <c r="V25"/>
      <c r="AB25"/>
      <c r="AC25"/>
      <c r="AD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</row>
    <row r="26" spans="1:52">
      <c r="A26" t="s">
        <v>164</v>
      </c>
      <c r="B26"/>
      <c r="C26"/>
      <c r="D26"/>
      <c r="L26"/>
      <c r="M26"/>
      <c r="N26"/>
      <c r="T26"/>
      <c r="U26"/>
      <c r="V26"/>
      <c r="AB26"/>
      <c r="AC26"/>
      <c r="AD26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</row>
    <row r="27" spans="1:52">
      <c r="B27"/>
      <c r="C27"/>
      <c r="D27"/>
      <c r="L27"/>
      <c r="M27"/>
      <c r="N27"/>
      <c r="T27"/>
      <c r="U27"/>
      <c r="V27"/>
      <c r="AB27"/>
      <c r="AC27"/>
      <c r="AD27"/>
    </row>
    <row r="28" spans="1:52">
      <c r="A28" t="s">
        <v>162</v>
      </c>
      <c r="B28"/>
      <c r="C28"/>
      <c r="D28"/>
      <c r="L28"/>
      <c r="M28"/>
      <c r="N28"/>
      <c r="T28"/>
      <c r="U28"/>
      <c r="V28"/>
      <c r="AB28"/>
      <c r="AC28"/>
      <c r="AD28"/>
    </row>
    <row r="29" spans="1:52">
      <c r="B29"/>
      <c r="C29"/>
      <c r="D29"/>
      <c r="L29"/>
      <c r="M29"/>
      <c r="N29"/>
      <c r="T29"/>
      <c r="U29"/>
      <c r="V29"/>
      <c r="AB29"/>
      <c r="AC29"/>
      <c r="AD29"/>
    </row>
    <row r="30" spans="1:52">
      <c r="B30"/>
      <c r="C30"/>
      <c r="D30"/>
      <c r="L30"/>
      <c r="M30"/>
      <c r="N30"/>
      <c r="T30"/>
      <c r="U30"/>
      <c r="V30"/>
      <c r="AB30"/>
      <c r="AC30"/>
      <c r="AD30"/>
    </row>
    <row r="31" spans="1:52">
      <c r="B31"/>
      <c r="C31" s="1" t="s">
        <v>10</v>
      </c>
      <c r="D31" s="1" t="s">
        <v>28</v>
      </c>
      <c r="L31"/>
      <c r="M31"/>
      <c r="N31"/>
      <c r="T31"/>
      <c r="U31"/>
      <c r="V31"/>
      <c r="AB31"/>
      <c r="AC31"/>
      <c r="AD31"/>
    </row>
    <row r="32" spans="1:52">
      <c r="B32"/>
      <c r="C32">
        <v>1</v>
      </c>
      <c r="D32" t="s">
        <v>30</v>
      </c>
      <c r="L32"/>
      <c r="T32"/>
      <c r="AB32"/>
    </row>
    <row r="33" spans="2:28">
      <c r="B33"/>
      <c r="C33">
        <v>2</v>
      </c>
      <c r="D33" t="s">
        <v>32</v>
      </c>
      <c r="L33"/>
      <c r="T33"/>
      <c r="AB33"/>
    </row>
    <row r="34" spans="2:28">
      <c r="B34"/>
      <c r="C34">
        <v>3</v>
      </c>
      <c r="D34" t="s">
        <v>33</v>
      </c>
      <c r="L34"/>
      <c r="T34"/>
      <c r="AB34"/>
    </row>
    <row r="35" spans="2:28">
      <c r="B35"/>
      <c r="C35">
        <v>4</v>
      </c>
      <c r="D35" t="s">
        <v>34</v>
      </c>
      <c r="L35"/>
      <c r="T35"/>
      <c r="AB35"/>
    </row>
    <row r="36" spans="2:28">
      <c r="B36"/>
      <c r="C36">
        <v>5</v>
      </c>
      <c r="D36" t="s">
        <v>35</v>
      </c>
      <c r="L36"/>
      <c r="T36"/>
      <c r="AB36"/>
    </row>
    <row r="37" spans="2:28">
      <c r="C37">
        <v>6</v>
      </c>
      <c r="D37" t="s">
        <v>37</v>
      </c>
    </row>
    <row r="38" spans="2:28">
      <c r="C38">
        <v>7</v>
      </c>
      <c r="D38" t="s">
        <v>38</v>
      </c>
    </row>
    <row r="39" spans="2:28">
      <c r="C39">
        <v>8</v>
      </c>
      <c r="D39" t="s">
        <v>39</v>
      </c>
    </row>
  </sheetData>
  <conditionalFormatting sqref="AR3:AY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4:AY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5:AY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6:AY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7:AY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8:AY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9:AY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0:AY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1:AY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2:AY1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:AJ1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{05E22229-1448-C647-80D0-788BE3F23824}</x14:id>
        </ext>
      </extLst>
    </cfRule>
  </conditionalFormatting>
  <conditionalFormatting sqref="AK3:AK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{8C4BF827-5AD3-D146-8820-E5D4EAB61A7E}</x14:id>
        </ext>
      </extLst>
    </cfRule>
  </conditionalFormatting>
  <conditionalFormatting sqref="AN3:AN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{0DCF8D20-D2C0-FE4C-A006-13B863E189FB}</x14:id>
        </ext>
      </extLst>
    </cfRule>
  </conditionalFormatting>
  <conditionalFormatting sqref="AZ3:AZ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{EA89F7BA-46A2-0E4F-9CD8-028E1CF9002B}</x14:id>
        </ext>
      </extLst>
    </cfRule>
  </conditionalFormatting>
  <conditionalFormatting sqref="BA3:BA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{3FF94A91-B8BB-8442-8A96-867D183F2AE2}</x14:id>
        </ext>
      </extLst>
    </cfRule>
  </conditionalFormatting>
  <conditionalFormatting sqref="BB3:BB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{B32A3565-A583-3B4B-ACBA-90C087722486}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E22229-1448-C647-80D0-788BE3F23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AJ3:AJ12</xm:sqref>
        </x14:conditionalFormatting>
        <x14:conditionalFormatting xmlns:xm="http://schemas.microsoft.com/office/excel/2006/main">
          <x14:cfRule type="dataBar" id="{8C4BF827-5AD3-D146-8820-E5D4EAB61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AK3:AK12</xm:sqref>
        </x14:conditionalFormatting>
        <x14:conditionalFormatting xmlns:xm="http://schemas.microsoft.com/office/excel/2006/main">
          <x14:cfRule type="dataBar" id="{0DCF8D20-D2C0-FE4C-A006-13B863E18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AN3:AN12</xm:sqref>
        </x14:conditionalFormatting>
        <x14:conditionalFormatting xmlns:xm="http://schemas.microsoft.com/office/excel/2006/main">
          <x14:cfRule type="dataBar" id="{EA89F7BA-46A2-0E4F-9CD8-028E1CF90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AZ3:AZ12</xm:sqref>
        </x14:conditionalFormatting>
        <x14:conditionalFormatting xmlns:xm="http://schemas.microsoft.com/office/excel/2006/main">
          <x14:cfRule type="dataBar" id="{3FF94A91-B8BB-8442-8A96-867D183F2A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BA3:BA12</xm:sqref>
        </x14:conditionalFormatting>
        <x14:conditionalFormatting xmlns:xm="http://schemas.microsoft.com/office/excel/2006/main">
          <x14:cfRule type="dataBar" id="{B32A3565-A583-3B4B-ACBA-90C087722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BB3:BB12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>
      <selection activeCell="A2" sqref="A2:D11"/>
    </sheetView>
  </sheetViews>
  <sheetFormatPr baseColWidth="10" defaultColWidth="11.5" defaultRowHeight="15"/>
  <cols>
    <col min="1" max="1" width="50.5" customWidth="1"/>
  </cols>
  <sheetData>
    <row r="1" spans="1:4" s="1" customFormat="1">
      <c r="A1" s="1" t="s">
        <v>12</v>
      </c>
      <c r="B1" s="1" t="s">
        <v>21</v>
      </c>
      <c r="C1" s="1" t="s">
        <v>22</v>
      </c>
      <c r="D1" s="1" t="s">
        <v>23</v>
      </c>
    </row>
    <row r="2" spans="1:4">
      <c r="A2" t="s">
        <v>0</v>
      </c>
      <c r="B2">
        <v>1128</v>
      </c>
      <c r="C2">
        <v>112</v>
      </c>
      <c r="D2">
        <v>10</v>
      </c>
    </row>
    <row r="3" spans="1:4">
      <c r="A3" t="s">
        <v>1</v>
      </c>
      <c r="B3">
        <v>3033</v>
      </c>
      <c r="C3">
        <v>131</v>
      </c>
      <c r="D3">
        <v>21</v>
      </c>
    </row>
    <row r="4" spans="1:4">
      <c r="A4" t="s">
        <v>2</v>
      </c>
      <c r="B4">
        <v>2580</v>
      </c>
      <c r="C4">
        <v>117</v>
      </c>
      <c r="D4">
        <v>18</v>
      </c>
    </row>
    <row r="5" spans="1:4">
      <c r="A5" t="s">
        <v>3</v>
      </c>
      <c r="B5">
        <v>2857</v>
      </c>
      <c r="C5">
        <v>150</v>
      </c>
      <c r="D5">
        <v>15</v>
      </c>
    </row>
    <row r="6" spans="1:4">
      <c r="A6" t="s">
        <v>4</v>
      </c>
      <c r="B6">
        <v>3225</v>
      </c>
      <c r="C6">
        <v>215</v>
      </c>
      <c r="D6">
        <v>13</v>
      </c>
    </row>
    <row r="7" spans="1:4">
      <c r="A7" t="s">
        <v>5</v>
      </c>
      <c r="B7">
        <v>2531</v>
      </c>
      <c r="C7">
        <v>158</v>
      </c>
      <c r="D7">
        <v>16</v>
      </c>
    </row>
    <row r="8" spans="1:4">
      <c r="A8" t="s">
        <v>6</v>
      </c>
      <c r="B8">
        <v>2822</v>
      </c>
      <c r="C8">
        <v>122</v>
      </c>
      <c r="D8">
        <v>19</v>
      </c>
    </row>
    <row r="9" spans="1:4">
      <c r="A9" t="s">
        <v>7</v>
      </c>
      <c r="B9">
        <v>5249</v>
      </c>
      <c r="C9">
        <v>209</v>
      </c>
      <c r="D9">
        <v>21</v>
      </c>
    </row>
    <row r="10" spans="1:4">
      <c r="A10" t="s">
        <v>8</v>
      </c>
      <c r="B10">
        <v>1917</v>
      </c>
      <c r="C10">
        <v>112</v>
      </c>
      <c r="D10">
        <v>13</v>
      </c>
    </row>
    <row r="11" spans="1:4">
      <c r="A11" t="s">
        <v>9</v>
      </c>
      <c r="B11">
        <v>3393</v>
      </c>
      <c r="C11">
        <v>212</v>
      </c>
      <c r="D11"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5"/>
  <sheetViews>
    <sheetView workbookViewId="0">
      <selection activeCell="K9" sqref="K9"/>
    </sheetView>
  </sheetViews>
  <sheetFormatPr baseColWidth="10" defaultColWidth="11.5" defaultRowHeight="15"/>
  <sheetData>
    <row r="1" spans="1:4" s="1" customFormat="1">
      <c r="A1" s="1" t="s">
        <v>24</v>
      </c>
      <c r="B1" s="1" t="s">
        <v>19</v>
      </c>
      <c r="C1" s="1" t="s">
        <v>20</v>
      </c>
      <c r="D1" s="1" t="s">
        <v>25</v>
      </c>
    </row>
    <row r="2" spans="1:4">
      <c r="A2">
        <v>30</v>
      </c>
      <c r="B2">
        <v>1809</v>
      </c>
      <c r="C2">
        <v>180</v>
      </c>
      <c r="D2">
        <v>10</v>
      </c>
    </row>
    <row r="3" spans="1:4">
      <c r="A3">
        <v>100</v>
      </c>
      <c r="B3">
        <v>891</v>
      </c>
      <c r="C3">
        <v>89</v>
      </c>
      <c r="D3">
        <v>10</v>
      </c>
    </row>
    <row r="4" spans="1:4">
      <c r="A4">
        <v>179</v>
      </c>
      <c r="B4">
        <v>705</v>
      </c>
      <c r="C4">
        <v>70</v>
      </c>
      <c r="D4">
        <v>10</v>
      </c>
    </row>
    <row r="5" spans="1:4">
      <c r="A5">
        <v>223</v>
      </c>
      <c r="B5">
        <v>3557</v>
      </c>
      <c r="C5">
        <v>355</v>
      </c>
      <c r="D5">
        <v>10</v>
      </c>
    </row>
    <row r="6" spans="1:4">
      <c r="A6">
        <v>335</v>
      </c>
      <c r="B6">
        <v>1132</v>
      </c>
      <c r="C6">
        <v>113</v>
      </c>
      <c r="D6">
        <v>9</v>
      </c>
    </row>
    <row r="7" spans="1:4">
      <c r="A7">
        <v>355</v>
      </c>
      <c r="B7">
        <v>3155</v>
      </c>
      <c r="C7">
        <v>197</v>
      </c>
      <c r="D7">
        <v>9</v>
      </c>
    </row>
    <row r="8" spans="1:4">
      <c r="A8">
        <v>356</v>
      </c>
      <c r="B8">
        <v>2942</v>
      </c>
      <c r="C8">
        <v>196</v>
      </c>
      <c r="D8">
        <v>9</v>
      </c>
    </row>
    <row r="9" spans="1:4">
      <c r="A9">
        <v>387</v>
      </c>
      <c r="B9">
        <v>531</v>
      </c>
      <c r="C9">
        <v>59</v>
      </c>
      <c r="D9">
        <v>9</v>
      </c>
    </row>
    <row r="10" spans="1:4">
      <c r="A10">
        <v>391</v>
      </c>
      <c r="B10">
        <v>1247</v>
      </c>
      <c r="C10">
        <v>138</v>
      </c>
      <c r="D10">
        <v>9</v>
      </c>
    </row>
    <row r="11" spans="1:4">
      <c r="A11">
        <v>209</v>
      </c>
      <c r="B11">
        <v>606</v>
      </c>
      <c r="C11">
        <v>67</v>
      </c>
      <c r="D11">
        <v>9</v>
      </c>
    </row>
    <row r="12" spans="1:4">
      <c r="A12">
        <v>207</v>
      </c>
      <c r="B12">
        <v>1135</v>
      </c>
      <c r="C12">
        <v>141</v>
      </c>
      <c r="D12">
        <v>8</v>
      </c>
    </row>
    <row r="13" spans="1:4">
      <c r="A13">
        <v>176</v>
      </c>
      <c r="B13">
        <v>519</v>
      </c>
      <c r="C13">
        <v>86</v>
      </c>
      <c r="D13">
        <v>6</v>
      </c>
    </row>
    <row r="14" spans="1:4">
      <c r="A14">
        <v>227</v>
      </c>
      <c r="B14">
        <v>309</v>
      </c>
      <c r="C14">
        <v>51</v>
      </c>
      <c r="D14">
        <v>6</v>
      </c>
    </row>
    <row r="15" spans="1:4">
      <c r="A15">
        <v>222</v>
      </c>
      <c r="B15">
        <v>761</v>
      </c>
      <c r="C15">
        <v>253</v>
      </c>
      <c r="D15">
        <v>3</v>
      </c>
    </row>
    <row r="16" spans="1:4">
      <c r="A16">
        <v>353</v>
      </c>
      <c r="B16">
        <v>275</v>
      </c>
      <c r="C16">
        <v>91</v>
      </c>
      <c r="D16">
        <v>3</v>
      </c>
    </row>
    <row r="17" spans="1:4">
      <c r="A17">
        <v>364</v>
      </c>
      <c r="B17">
        <v>870</v>
      </c>
      <c r="C17">
        <v>174</v>
      </c>
      <c r="D17">
        <v>3</v>
      </c>
    </row>
    <row r="18" spans="1:4">
      <c r="A18">
        <v>367</v>
      </c>
      <c r="B18">
        <v>435</v>
      </c>
      <c r="C18">
        <v>145</v>
      </c>
      <c r="D18">
        <v>3</v>
      </c>
    </row>
    <row r="19" spans="1:4">
      <c r="A19">
        <v>185</v>
      </c>
      <c r="B19">
        <v>1686</v>
      </c>
      <c r="C19">
        <v>187</v>
      </c>
      <c r="D19">
        <v>3</v>
      </c>
    </row>
    <row r="20" spans="1:4">
      <c r="A20">
        <v>193</v>
      </c>
      <c r="B20">
        <v>917</v>
      </c>
      <c r="C20">
        <v>229</v>
      </c>
      <c r="D20">
        <v>3</v>
      </c>
    </row>
    <row r="21" spans="1:4">
      <c r="A21">
        <v>8</v>
      </c>
      <c r="B21">
        <v>704</v>
      </c>
      <c r="C21">
        <v>234</v>
      </c>
      <c r="D21">
        <v>3</v>
      </c>
    </row>
    <row r="22" spans="1:4">
      <c r="A22">
        <v>108</v>
      </c>
      <c r="B22">
        <v>596</v>
      </c>
      <c r="C22">
        <v>99</v>
      </c>
      <c r="D22">
        <v>3</v>
      </c>
    </row>
    <row r="23" spans="1:4">
      <c r="A23">
        <v>128</v>
      </c>
      <c r="B23">
        <v>155</v>
      </c>
      <c r="C23">
        <v>51</v>
      </c>
      <c r="D23">
        <v>3</v>
      </c>
    </row>
    <row r="24" spans="1:4">
      <c r="A24">
        <v>69</v>
      </c>
      <c r="B24">
        <v>373</v>
      </c>
      <c r="C24">
        <v>124</v>
      </c>
      <c r="D24">
        <v>3</v>
      </c>
    </row>
    <row r="25" spans="1:4">
      <c r="A25">
        <v>77</v>
      </c>
      <c r="B25">
        <v>653</v>
      </c>
      <c r="C25">
        <v>217</v>
      </c>
      <c r="D25">
        <v>3</v>
      </c>
    </row>
    <row r="26" spans="1:4">
      <c r="A26">
        <v>136</v>
      </c>
      <c r="B26">
        <v>507</v>
      </c>
      <c r="C26">
        <v>253</v>
      </c>
      <c r="D26">
        <v>2</v>
      </c>
    </row>
    <row r="27" spans="1:4">
      <c r="A27">
        <v>141</v>
      </c>
      <c r="B27">
        <v>426</v>
      </c>
      <c r="C27">
        <v>213</v>
      </c>
      <c r="D27">
        <v>2</v>
      </c>
    </row>
    <row r="28" spans="1:4">
      <c r="A28">
        <v>214</v>
      </c>
      <c r="B28">
        <v>445</v>
      </c>
      <c r="C28">
        <v>222</v>
      </c>
      <c r="D28">
        <v>2</v>
      </c>
    </row>
    <row r="29" spans="1:4">
      <c r="A29">
        <v>7</v>
      </c>
      <c r="B29">
        <v>319</v>
      </c>
      <c r="C29">
        <v>319</v>
      </c>
      <c r="D29">
        <v>1</v>
      </c>
    </row>
    <row r="30" spans="1:4">
      <c r="A30">
        <v>165</v>
      </c>
      <c r="B30">
        <v>259</v>
      </c>
      <c r="C30">
        <v>259</v>
      </c>
      <c r="D30">
        <v>1</v>
      </c>
    </row>
    <row r="31" spans="1:4">
      <c r="A31">
        <v>89</v>
      </c>
      <c r="B31">
        <v>196</v>
      </c>
      <c r="C31">
        <v>196</v>
      </c>
      <c r="D31">
        <v>1</v>
      </c>
    </row>
    <row r="32" spans="1:4">
      <c r="A32">
        <v>90</v>
      </c>
      <c r="B32">
        <v>226</v>
      </c>
      <c r="C32">
        <v>226</v>
      </c>
      <c r="D32">
        <v>1</v>
      </c>
    </row>
    <row r="33" spans="1:4">
      <c r="A33">
        <v>93</v>
      </c>
      <c r="B33">
        <v>262</v>
      </c>
      <c r="C33">
        <v>262</v>
      </c>
      <c r="D33">
        <v>1</v>
      </c>
    </row>
    <row r="34" spans="1:4">
      <c r="A34">
        <v>361</v>
      </c>
      <c r="B34">
        <v>72</v>
      </c>
      <c r="C34">
        <v>72</v>
      </c>
      <c r="D34">
        <v>1</v>
      </c>
    </row>
    <row r="35" spans="1:4">
      <c r="A35">
        <v>342</v>
      </c>
      <c r="B35">
        <v>60</v>
      </c>
      <c r="C35">
        <v>60</v>
      </c>
      <c r="D3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0"/>
  <sheetViews>
    <sheetView tabSelected="1" workbookViewId="0">
      <selection activeCell="AO22" sqref="AO22"/>
    </sheetView>
  </sheetViews>
  <sheetFormatPr baseColWidth="10" defaultColWidth="11.5" defaultRowHeight="15"/>
  <cols>
    <col min="1" max="1" width="18.83203125" customWidth="1"/>
    <col min="2" max="10" width="3.6640625" style="4" customWidth="1"/>
    <col min="11" max="11" width="4.83203125" style="4" customWidth="1"/>
    <col min="12" max="35" width="4.6640625" style="4" hidden="1" customWidth="1"/>
    <col min="36" max="37" width="5.1640625" customWidth="1"/>
    <col min="38" max="38" width="5.5" customWidth="1"/>
    <col min="39" max="39" width="3.6640625" customWidth="1"/>
    <col min="42" max="42" width="13.1640625" customWidth="1"/>
    <col min="45" max="45" width="24" customWidth="1"/>
    <col min="48" max="55" width="2.6640625" customWidth="1"/>
    <col min="59" max="59" width="3.6640625" customWidth="1"/>
    <col min="60" max="60" width="7" customWidth="1"/>
  </cols>
  <sheetData>
    <row r="1" spans="1:60" s="1" customFormat="1">
      <c r="A1" s="1" t="s">
        <v>13</v>
      </c>
      <c r="B1" s="3" t="s">
        <v>111</v>
      </c>
      <c r="C1" s="5" t="s">
        <v>14</v>
      </c>
      <c r="D1" s="3"/>
      <c r="E1" s="3"/>
      <c r="F1" s="3"/>
      <c r="G1" s="3"/>
      <c r="H1" s="3"/>
      <c r="I1" s="3"/>
      <c r="J1" s="3"/>
      <c r="K1" s="5" t="s">
        <v>40</v>
      </c>
      <c r="L1" s="5" t="s">
        <v>41</v>
      </c>
      <c r="M1" s="3"/>
      <c r="N1" s="3"/>
      <c r="O1" s="3"/>
      <c r="P1" s="3"/>
      <c r="Q1" s="3"/>
      <c r="R1" s="3"/>
      <c r="S1" s="3"/>
      <c r="T1" s="5" t="s">
        <v>42</v>
      </c>
      <c r="U1" s="3"/>
      <c r="V1" s="3"/>
      <c r="W1" s="3"/>
      <c r="X1" s="3"/>
      <c r="Y1" s="3"/>
      <c r="Z1" s="3"/>
      <c r="AA1" s="3"/>
      <c r="AB1" s="5" t="s">
        <v>43</v>
      </c>
      <c r="AC1" s="3"/>
      <c r="AD1" s="3"/>
      <c r="AE1" s="3"/>
      <c r="AF1" s="3"/>
      <c r="AG1" s="3"/>
      <c r="AH1" s="3"/>
      <c r="AI1" s="3"/>
      <c r="AJ1" s="1" t="s">
        <v>15</v>
      </c>
      <c r="AK1" s="1" t="s">
        <v>73</v>
      </c>
      <c r="AL1" s="2" t="s">
        <v>16</v>
      </c>
      <c r="AM1" s="1" t="s">
        <v>17</v>
      </c>
      <c r="AN1" s="1" t="s">
        <v>18</v>
      </c>
      <c r="AO1" s="1" t="s">
        <v>116</v>
      </c>
      <c r="AP1" s="1" t="s">
        <v>27</v>
      </c>
      <c r="AQ1" s="1" t="s">
        <v>45</v>
      </c>
      <c r="AR1" s="1" t="s">
        <v>46</v>
      </c>
      <c r="AS1" s="1" t="s">
        <v>66</v>
      </c>
      <c r="AT1" s="1" t="s">
        <v>65</v>
      </c>
      <c r="AU1" s="1" t="s">
        <v>71</v>
      </c>
      <c r="AV1" s="5" t="s">
        <v>14</v>
      </c>
      <c r="AW1" s="3"/>
      <c r="AX1" s="3"/>
      <c r="AY1" s="3"/>
      <c r="AZ1" s="3"/>
      <c r="BA1" s="3"/>
      <c r="BB1" s="3"/>
      <c r="BC1" s="3"/>
      <c r="BD1" s="1" t="s">
        <v>18</v>
      </c>
      <c r="BE1" s="1" t="s">
        <v>116</v>
      </c>
      <c r="BF1" s="1" t="s">
        <v>46</v>
      </c>
      <c r="BG1" s="1" t="s">
        <v>154</v>
      </c>
    </row>
    <row r="2" spans="1:60" s="1" customFormat="1">
      <c r="B2" s="3" t="s">
        <v>111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/>
      <c r="L2" s="3">
        <v>1</v>
      </c>
      <c r="M2" s="3">
        <v>2</v>
      </c>
      <c r="N2" s="3">
        <v>3</v>
      </c>
      <c r="O2" s="3">
        <v>4</v>
      </c>
      <c r="P2" s="3">
        <v>5</v>
      </c>
      <c r="Q2" s="3">
        <v>6</v>
      </c>
      <c r="R2" s="3">
        <v>7</v>
      </c>
      <c r="S2" s="3">
        <v>8</v>
      </c>
      <c r="T2" s="3">
        <v>1</v>
      </c>
      <c r="U2" s="3">
        <v>2</v>
      </c>
      <c r="V2" s="3">
        <v>3</v>
      </c>
      <c r="W2" s="3">
        <v>4</v>
      </c>
      <c r="X2" s="3">
        <v>5</v>
      </c>
      <c r="Y2" s="3">
        <v>6</v>
      </c>
      <c r="Z2" s="3">
        <v>7</v>
      </c>
      <c r="AA2" s="3">
        <v>8</v>
      </c>
      <c r="AB2" s="3">
        <v>1</v>
      </c>
      <c r="AC2" s="3">
        <v>2</v>
      </c>
      <c r="AD2" s="3">
        <v>3</v>
      </c>
      <c r="AE2" s="3">
        <v>4</v>
      </c>
      <c r="AF2" s="3">
        <v>5</v>
      </c>
      <c r="AG2" s="3">
        <v>6</v>
      </c>
      <c r="AH2" s="3">
        <v>7</v>
      </c>
      <c r="AI2" s="3">
        <v>8</v>
      </c>
      <c r="AL2" s="2" t="s">
        <v>16</v>
      </c>
      <c r="AM2" s="1" t="s">
        <v>17</v>
      </c>
      <c r="AN2" s="1" t="s">
        <v>18</v>
      </c>
      <c r="AO2" s="1" t="s">
        <v>116</v>
      </c>
      <c r="AR2" s="1" t="s">
        <v>46</v>
      </c>
      <c r="AV2" s="3">
        <v>1</v>
      </c>
      <c r="AW2" s="3">
        <v>2</v>
      </c>
      <c r="AX2" s="3">
        <v>3</v>
      </c>
      <c r="AY2" s="3">
        <v>4</v>
      </c>
      <c r="AZ2" s="3">
        <v>5</v>
      </c>
      <c r="BA2" s="3">
        <v>6</v>
      </c>
      <c r="BB2" s="3">
        <v>7</v>
      </c>
      <c r="BC2" s="3">
        <v>8</v>
      </c>
      <c r="BG2" s="1" t="s">
        <v>155</v>
      </c>
      <c r="BH2" s="1" t="s">
        <v>156</v>
      </c>
    </row>
    <row r="3" spans="1:60">
      <c r="A3" t="s">
        <v>54</v>
      </c>
      <c r="B3" s="4">
        <v>18</v>
      </c>
      <c r="C3" s="4">
        <v>1</v>
      </c>
      <c r="D3" s="8">
        <v>14</v>
      </c>
      <c r="E3" s="4">
        <v>4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>
        <v>2</v>
      </c>
      <c r="L3" s="4">
        <f t="shared" ref="L3:L12" si="0">C3/SUM($C3:$J3)</f>
        <v>4.1666666666666664E-2</v>
      </c>
      <c r="M3" s="4">
        <f t="shared" ref="M3:M12" si="1">D3/SUM($C3:$J3)</f>
        <v>0.58333333333333337</v>
      </c>
      <c r="N3" s="4">
        <f t="shared" ref="N3:N12" si="2">E3/SUM($C3:$J3)</f>
        <v>0.16666666666666666</v>
      </c>
      <c r="O3" s="4">
        <f t="shared" ref="O3:O12" si="3">F3/SUM($C3:$J3)</f>
        <v>4.1666666666666664E-2</v>
      </c>
      <c r="P3" s="4">
        <f t="shared" ref="P3:P12" si="4">G3/SUM($C3:$J3)</f>
        <v>4.1666666666666664E-2</v>
      </c>
      <c r="Q3" s="4">
        <f t="shared" ref="Q3:Q12" si="5">H3/SUM($C3:$J3)</f>
        <v>4.1666666666666664E-2</v>
      </c>
      <c r="R3" s="4">
        <f t="shared" ref="R3:R12" si="6">I3/SUM($C3:$J3)</f>
        <v>4.1666666666666664E-2</v>
      </c>
      <c r="S3" s="4">
        <f t="shared" ref="S3:S12" si="7">J3/SUM($C3:$J3)</f>
        <v>4.1666666666666664E-2</v>
      </c>
      <c r="T3" s="4">
        <f>IF(L3=0,0,L3*LOG(L3,10))</f>
        <v>-5.7508801737983575E-2</v>
      </c>
      <c r="U3" s="4">
        <f t="shared" ref="U3:U12" si="8">IF(M3=0,0,M3*LOG(M3,10))</f>
        <v>-0.13654853685279797</v>
      </c>
      <c r="V3" s="4">
        <f t="shared" ref="V3:V12" si="9">IF(N3=0,0,N3*LOG(N3,10))</f>
        <v>-0.12969187506394059</v>
      </c>
      <c r="W3" s="4">
        <f t="shared" ref="W3:W12" si="10">IF(O3=0,0,O3*LOG(O3,10))</f>
        <v>-5.7508801737983575E-2</v>
      </c>
      <c r="X3" s="4">
        <f t="shared" ref="X3:X12" si="11">IF(P3=0,0,P3*LOG(P3,10))</f>
        <v>-5.7508801737983575E-2</v>
      </c>
      <c r="Y3" s="4">
        <f t="shared" ref="Y3:Y12" si="12">IF(Q3=0,0,Q3*LOG(Q3,10))</f>
        <v>-5.7508801737983575E-2</v>
      </c>
      <c r="Z3" s="4">
        <f t="shared" ref="Z3:Z12" si="13">IF(R3=0,0,R3*LOG(R3,10))</f>
        <v>-5.7508801737983575E-2</v>
      </c>
      <c r="AA3" s="4">
        <f t="shared" ref="AA3:AA12" si="14">IF(S3=0,0,S3*LOG(S3,10))</f>
        <v>-5.7508801737983575E-2</v>
      </c>
      <c r="AB3" s="4">
        <f t="shared" ref="AB3:AB12" si="15">L3*L3</f>
        <v>1.736111111111111E-3</v>
      </c>
      <c r="AC3" s="4">
        <f t="shared" ref="AC3:AC12" si="16">M3*M3</f>
        <v>0.34027777777777785</v>
      </c>
      <c r="AD3" s="4">
        <f t="shared" ref="AD3:AD12" si="17">N3*N3</f>
        <v>2.7777777777777776E-2</v>
      </c>
      <c r="AE3" s="4">
        <f t="shared" ref="AE3:AE12" si="18">O3*O3</f>
        <v>1.736111111111111E-3</v>
      </c>
      <c r="AF3" s="4">
        <f t="shared" ref="AF3:AF12" si="19">P3*P3</f>
        <v>1.736111111111111E-3</v>
      </c>
      <c r="AG3" s="4">
        <f t="shared" ref="AG3:AG12" si="20">Q3*Q3</f>
        <v>1.736111111111111E-3</v>
      </c>
      <c r="AH3" s="4">
        <f t="shared" ref="AH3:AH12" si="21">R3*R3</f>
        <v>1.736111111111111E-3</v>
      </c>
      <c r="AI3" s="4">
        <f t="shared" ref="AI3:AI12" si="22">S3*S3</f>
        <v>1.736111111111111E-3</v>
      </c>
      <c r="AJ3" s="4">
        <v>19</v>
      </c>
      <c r="AK3" s="4">
        <f t="shared" ref="AK3:AK12" si="23">SUM(C3:J3)</f>
        <v>24</v>
      </c>
      <c r="AL3">
        <v>2822</v>
      </c>
      <c r="AM3">
        <v>122</v>
      </c>
      <c r="AN3">
        <f>(SUM(E3:J3)+C3)/SUM(C3:J3)</f>
        <v>0.41666666666666669</v>
      </c>
      <c r="AO3">
        <f>-SUM(T3:AA3)</f>
        <v>0.61129322234464001</v>
      </c>
      <c r="AP3">
        <f t="shared" ref="AP3:AP12" si="24">SUM(AB3:AI3)</f>
        <v>0.37847222222222227</v>
      </c>
      <c r="AQ3">
        <f t="shared" ref="AQ3:AQ12" si="25">1-SUM(AB3:AI3)</f>
        <v>0.62152777777777768</v>
      </c>
      <c r="AR3">
        <f>(10/9)*AQ3</f>
        <v>0.69058641975308632</v>
      </c>
      <c r="AS3" s="13" t="s">
        <v>32</v>
      </c>
      <c r="AT3" s="13" t="s">
        <v>32</v>
      </c>
      <c r="AV3" s="4">
        <v>1</v>
      </c>
      <c r="AW3" s="8">
        <v>14</v>
      </c>
      <c r="AX3" s="4">
        <v>4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>
        <f>1-(MAX(AN$3:AN$12)-AN3)/(MAX(AN$3:AN$12)-MIN(AN$3:AN$12))</f>
        <v>0.22222222222222232</v>
      </c>
      <c r="BE3">
        <f t="shared" ref="BE3:BE12" si="26">1-(MAX(AO$3:AO$12)-AO3)/(MAX(AO$3:AO$12)-MIN(AO$3:AO$12))</f>
        <v>0.63105903189255441</v>
      </c>
      <c r="BF3">
        <f>1-(MAX(AR$3:AR$12)-AR3)/(MAX(AR$3:AR$12)-MIN(AR$3:AR$12))</f>
        <v>0.52880658436213968</v>
      </c>
      <c r="BG3">
        <v>2</v>
      </c>
      <c r="BH3">
        <f>IF(BG3=K3,1,0)</f>
        <v>1</v>
      </c>
    </row>
    <row r="4" spans="1:60">
      <c r="A4" t="s">
        <v>53</v>
      </c>
      <c r="B4" s="4">
        <v>20</v>
      </c>
      <c r="C4" s="4">
        <v>0</v>
      </c>
      <c r="D4" s="4">
        <v>1</v>
      </c>
      <c r="E4" s="4">
        <v>3</v>
      </c>
      <c r="F4" s="4">
        <v>0</v>
      </c>
      <c r="G4" s="4">
        <v>0</v>
      </c>
      <c r="H4" s="8">
        <v>12</v>
      </c>
      <c r="I4" s="4">
        <v>0</v>
      </c>
      <c r="J4" s="4">
        <v>0</v>
      </c>
      <c r="K4">
        <v>6</v>
      </c>
      <c r="L4" s="4">
        <f t="shared" si="0"/>
        <v>0</v>
      </c>
      <c r="M4" s="4">
        <f t="shared" si="1"/>
        <v>6.25E-2</v>
      </c>
      <c r="N4" s="4">
        <f t="shared" si="2"/>
        <v>0.1875</v>
      </c>
      <c r="O4" s="4">
        <f t="shared" si="3"/>
        <v>0</v>
      </c>
      <c r="P4" s="4">
        <f t="shared" si="4"/>
        <v>0</v>
      </c>
      <c r="Q4" s="4">
        <f t="shared" si="5"/>
        <v>0.75</v>
      </c>
      <c r="R4" s="4">
        <f t="shared" si="6"/>
        <v>0</v>
      </c>
      <c r="S4" s="4">
        <f t="shared" si="7"/>
        <v>0</v>
      </c>
      <c r="T4" s="4">
        <f t="shared" ref="T4:T12" si="27">IF(L4=0,0,L4*LOG(L4,10))</f>
        <v>0</v>
      </c>
      <c r="U4" s="4">
        <f t="shared" si="8"/>
        <v>-7.5257498915995286E-2</v>
      </c>
      <c r="V4" s="4">
        <f t="shared" si="9"/>
        <v>-0.13631226148804917</v>
      </c>
      <c r="W4" s="4">
        <f t="shared" si="10"/>
        <v>0</v>
      </c>
      <c r="X4" s="4">
        <f t="shared" si="11"/>
        <v>0</v>
      </c>
      <c r="Y4" s="4">
        <f t="shared" si="12"/>
        <v>-9.3704052456224957E-2</v>
      </c>
      <c r="Z4" s="4">
        <f t="shared" si="13"/>
        <v>0</v>
      </c>
      <c r="AA4" s="4">
        <f t="shared" si="14"/>
        <v>0</v>
      </c>
      <c r="AB4" s="4">
        <f t="shared" si="15"/>
        <v>0</v>
      </c>
      <c r="AC4" s="4">
        <f t="shared" si="16"/>
        <v>3.90625E-3</v>
      </c>
      <c r="AD4" s="4">
        <f t="shared" si="17"/>
        <v>3.515625E-2</v>
      </c>
      <c r="AE4" s="4">
        <f t="shared" si="18"/>
        <v>0</v>
      </c>
      <c r="AF4" s="4">
        <f t="shared" si="19"/>
        <v>0</v>
      </c>
      <c r="AG4" s="4">
        <f t="shared" si="20"/>
        <v>0.5625</v>
      </c>
      <c r="AH4" s="4">
        <f t="shared" si="21"/>
        <v>0</v>
      </c>
      <c r="AI4" s="4">
        <f t="shared" si="22"/>
        <v>0</v>
      </c>
      <c r="AJ4" s="4">
        <v>16</v>
      </c>
      <c r="AK4" s="4">
        <f t="shared" si="23"/>
        <v>16</v>
      </c>
      <c r="AL4">
        <v>2531</v>
      </c>
      <c r="AM4">
        <v>158</v>
      </c>
      <c r="AN4">
        <f>(SUM(C4:G4)+SUM(I4:J4))/SUM(C4:J4)</f>
        <v>0.25</v>
      </c>
      <c r="AO4">
        <f t="shared" ref="AO4:AO11" si="28">-SUM(T4:AA4)</f>
        <v>0.30527381286026944</v>
      </c>
      <c r="AP4">
        <f t="shared" si="24"/>
        <v>0.6015625</v>
      </c>
      <c r="AQ4">
        <f t="shared" si="25"/>
        <v>0.3984375</v>
      </c>
      <c r="AR4">
        <f t="shared" ref="AR4:AR12" si="29">(10/9)*AQ4</f>
        <v>0.44270833333333337</v>
      </c>
      <c r="AS4" s="13" t="s">
        <v>37</v>
      </c>
      <c r="AT4" s="13" t="s">
        <v>37</v>
      </c>
      <c r="AV4" s="4">
        <v>0</v>
      </c>
      <c r="AW4" s="4">
        <v>1</v>
      </c>
      <c r="AX4" s="4">
        <v>3</v>
      </c>
      <c r="AY4" s="4">
        <v>0</v>
      </c>
      <c r="AZ4" s="4">
        <v>0</v>
      </c>
      <c r="BA4" s="8">
        <v>12</v>
      </c>
      <c r="BB4" s="4">
        <v>0</v>
      </c>
      <c r="BC4" s="4">
        <v>0</v>
      </c>
      <c r="BD4">
        <f t="shared" ref="BD4:BD12" si="30">1-(MAX(AN$3:AN$12)-AN4)/(MAX(AN$3:AN$12)-MIN(AN$3:AN$12))</f>
        <v>0</v>
      </c>
      <c r="BE4">
        <f t="shared" si="26"/>
        <v>0</v>
      </c>
      <c r="BF4">
        <f t="shared" ref="BF4:BF12" si="31">1-(MAX(AR$3:AR$12)-AR4)/(MAX(AR$3:AR$12)-MIN(AR$3:AR$12))</f>
        <v>0</v>
      </c>
      <c r="BG4">
        <v>6</v>
      </c>
      <c r="BH4">
        <f t="shared" ref="BH4:BH12" si="32">IF(BG4=K4,1,0)</f>
        <v>1</v>
      </c>
    </row>
    <row r="5" spans="1:60">
      <c r="A5" t="s">
        <v>48</v>
      </c>
      <c r="B5" s="4">
        <v>40</v>
      </c>
      <c r="C5" s="4">
        <v>3</v>
      </c>
      <c r="D5" s="4">
        <v>0</v>
      </c>
      <c r="E5" s="8">
        <v>4</v>
      </c>
      <c r="F5" s="4">
        <v>1</v>
      </c>
      <c r="G5" s="4">
        <v>0</v>
      </c>
      <c r="H5" s="4">
        <v>1</v>
      </c>
      <c r="I5" s="4">
        <v>1</v>
      </c>
      <c r="J5" s="4">
        <v>0</v>
      </c>
      <c r="K5">
        <v>3</v>
      </c>
      <c r="L5" s="4">
        <f t="shared" si="0"/>
        <v>0.3</v>
      </c>
      <c r="M5" s="4">
        <f t="shared" si="1"/>
        <v>0</v>
      </c>
      <c r="N5" s="4">
        <f t="shared" si="2"/>
        <v>0.4</v>
      </c>
      <c r="O5" s="4">
        <f t="shared" si="3"/>
        <v>0.1</v>
      </c>
      <c r="P5" s="4">
        <f t="shared" si="4"/>
        <v>0</v>
      </c>
      <c r="Q5" s="4">
        <f t="shared" si="5"/>
        <v>0.1</v>
      </c>
      <c r="R5" s="4">
        <f t="shared" si="6"/>
        <v>0.1</v>
      </c>
      <c r="S5" s="4">
        <f t="shared" si="7"/>
        <v>0</v>
      </c>
      <c r="T5" s="4">
        <f t="shared" si="27"/>
        <v>-0.15686362358410127</v>
      </c>
      <c r="U5" s="4">
        <f t="shared" si="8"/>
        <v>0</v>
      </c>
      <c r="V5" s="4">
        <f t="shared" si="9"/>
        <v>-0.15917600346881502</v>
      </c>
      <c r="W5" s="4">
        <f t="shared" si="10"/>
        <v>-9.9999999999999978E-2</v>
      </c>
      <c r="X5" s="4">
        <f t="shared" si="11"/>
        <v>0</v>
      </c>
      <c r="Y5" s="4">
        <f t="shared" si="12"/>
        <v>-9.9999999999999978E-2</v>
      </c>
      <c r="Z5" s="4">
        <f t="shared" si="13"/>
        <v>-9.9999999999999978E-2</v>
      </c>
      <c r="AA5" s="4">
        <f t="shared" si="14"/>
        <v>0</v>
      </c>
      <c r="AB5" s="4">
        <f t="shared" si="15"/>
        <v>0.09</v>
      </c>
      <c r="AC5" s="4">
        <f t="shared" si="16"/>
        <v>0</v>
      </c>
      <c r="AD5" s="4">
        <f t="shared" si="17"/>
        <v>0.16000000000000003</v>
      </c>
      <c r="AE5" s="4">
        <f t="shared" si="18"/>
        <v>1.0000000000000002E-2</v>
      </c>
      <c r="AF5" s="4">
        <f t="shared" si="19"/>
        <v>0</v>
      </c>
      <c r="AG5" s="4">
        <f t="shared" si="20"/>
        <v>1.0000000000000002E-2</v>
      </c>
      <c r="AH5" s="4">
        <f t="shared" si="21"/>
        <v>1.0000000000000002E-2</v>
      </c>
      <c r="AI5" s="4">
        <f t="shared" si="22"/>
        <v>0</v>
      </c>
      <c r="AJ5" s="4">
        <v>10</v>
      </c>
      <c r="AK5" s="4">
        <f t="shared" si="23"/>
        <v>10</v>
      </c>
      <c r="AL5">
        <v>1128</v>
      </c>
      <c r="AM5">
        <v>112</v>
      </c>
      <c r="AN5">
        <f>(SUM(C5:D5)+SUM(F5:J5))/SUM(C5:J5)</f>
        <v>0.6</v>
      </c>
      <c r="AO5">
        <f t="shared" si="28"/>
        <v>0.61603962705291626</v>
      </c>
      <c r="AP5">
        <f t="shared" si="24"/>
        <v>0.28000000000000003</v>
      </c>
      <c r="AQ5">
        <f t="shared" si="25"/>
        <v>0.72</v>
      </c>
      <c r="AR5">
        <f t="shared" si="29"/>
        <v>0.8</v>
      </c>
      <c r="AS5" s="13" t="s">
        <v>67</v>
      </c>
      <c r="AT5" s="13" t="s">
        <v>67</v>
      </c>
      <c r="AV5" s="4">
        <v>3</v>
      </c>
      <c r="AW5" s="4">
        <v>0</v>
      </c>
      <c r="AX5" s="8">
        <v>4</v>
      </c>
      <c r="AY5" s="4">
        <v>1</v>
      </c>
      <c r="AZ5" s="4">
        <v>0</v>
      </c>
      <c r="BA5" s="4">
        <v>1</v>
      </c>
      <c r="BB5" s="4">
        <v>1</v>
      </c>
      <c r="BC5" s="4">
        <v>0</v>
      </c>
      <c r="BD5">
        <f t="shared" si="30"/>
        <v>0.46666666666666667</v>
      </c>
      <c r="BE5">
        <f t="shared" si="26"/>
        <v>0.64084684752562815</v>
      </c>
      <c r="BF5">
        <f t="shared" si="31"/>
        <v>0.76222222222222225</v>
      </c>
      <c r="BG5">
        <v>3</v>
      </c>
      <c r="BH5">
        <f t="shared" si="32"/>
        <v>1</v>
      </c>
    </row>
    <row r="6" spans="1:60">
      <c r="A6" t="s">
        <v>49</v>
      </c>
      <c r="B6" s="4">
        <v>8</v>
      </c>
      <c r="C6" s="4">
        <v>2</v>
      </c>
      <c r="D6" s="4">
        <v>5</v>
      </c>
      <c r="E6" s="8">
        <v>6</v>
      </c>
      <c r="F6" s="4">
        <v>3</v>
      </c>
      <c r="G6" s="4">
        <v>0</v>
      </c>
      <c r="H6" s="4">
        <v>5</v>
      </c>
      <c r="I6" s="4">
        <v>2</v>
      </c>
      <c r="J6" s="4">
        <v>0</v>
      </c>
      <c r="K6">
        <v>3</v>
      </c>
      <c r="L6" s="4">
        <f t="shared" si="0"/>
        <v>8.6956521739130432E-2</v>
      </c>
      <c r="M6" s="4">
        <f t="shared" si="1"/>
        <v>0.21739130434782608</v>
      </c>
      <c r="N6" s="4">
        <f t="shared" si="2"/>
        <v>0.2608695652173913</v>
      </c>
      <c r="O6" s="4">
        <f t="shared" si="3"/>
        <v>0.13043478260869565</v>
      </c>
      <c r="P6" s="4">
        <f t="shared" si="4"/>
        <v>0</v>
      </c>
      <c r="Q6" s="4">
        <f t="shared" si="5"/>
        <v>0.21739130434782608</v>
      </c>
      <c r="R6" s="4">
        <f t="shared" si="6"/>
        <v>8.6956521739130432E-2</v>
      </c>
      <c r="S6" s="4">
        <f t="shared" si="7"/>
        <v>0</v>
      </c>
      <c r="T6" s="4">
        <f t="shared" si="27"/>
        <v>-9.2234594813357523E-2</v>
      </c>
      <c r="U6" s="4">
        <f t="shared" si="8"/>
        <v>-0.14407778949599437</v>
      </c>
      <c r="V6" s="4">
        <f t="shared" si="9"/>
        <v>-0.15223737016537806</v>
      </c>
      <c r="W6" s="4">
        <f t="shared" si="10"/>
        <v>-0.11538346712581701</v>
      </c>
      <c r="X6" s="4">
        <f t="shared" si="11"/>
        <v>0</v>
      </c>
      <c r="Y6" s="4">
        <f t="shared" si="12"/>
        <v>-0.14407778949599437</v>
      </c>
      <c r="Z6" s="4">
        <f t="shared" si="13"/>
        <v>-9.2234594813357523E-2</v>
      </c>
      <c r="AA6" s="4">
        <f t="shared" si="14"/>
        <v>0</v>
      </c>
      <c r="AB6" s="4">
        <f t="shared" si="15"/>
        <v>7.5614366729678632E-3</v>
      </c>
      <c r="AC6" s="4">
        <f t="shared" si="16"/>
        <v>4.725897920604915E-2</v>
      </c>
      <c r="AD6" s="4">
        <f t="shared" si="17"/>
        <v>6.8052930056710773E-2</v>
      </c>
      <c r="AE6" s="4">
        <f t="shared" si="18"/>
        <v>1.7013232514177693E-2</v>
      </c>
      <c r="AF6" s="4">
        <f t="shared" si="19"/>
        <v>0</v>
      </c>
      <c r="AG6" s="4">
        <f t="shared" si="20"/>
        <v>4.725897920604915E-2</v>
      </c>
      <c r="AH6" s="4">
        <f t="shared" si="21"/>
        <v>7.5614366729678632E-3</v>
      </c>
      <c r="AI6" s="4">
        <f t="shared" si="22"/>
        <v>0</v>
      </c>
      <c r="AJ6" s="4">
        <v>21</v>
      </c>
      <c r="AK6" s="4">
        <f t="shared" si="23"/>
        <v>23</v>
      </c>
      <c r="AL6">
        <v>3033</v>
      </c>
      <c r="AM6">
        <v>131</v>
      </c>
      <c r="AN6">
        <f>(SUM(C6:D6)+SUM(F6:J6))/SUM(C6:J6)</f>
        <v>0.73913043478260865</v>
      </c>
      <c r="AO6">
        <f t="shared" si="28"/>
        <v>0.74024560590989885</v>
      </c>
      <c r="AP6">
        <f t="shared" si="24"/>
        <v>0.19470699432892249</v>
      </c>
      <c r="AQ6">
        <f t="shared" si="25"/>
        <v>0.80529300567107753</v>
      </c>
      <c r="AR6">
        <f t="shared" si="29"/>
        <v>0.8947700063011973</v>
      </c>
      <c r="AS6" s="13" t="s">
        <v>67</v>
      </c>
      <c r="AT6" s="13" t="s">
        <v>67</v>
      </c>
      <c r="AU6" t="s">
        <v>60</v>
      </c>
      <c r="AV6" s="4">
        <v>2</v>
      </c>
      <c r="AW6" s="4">
        <v>5</v>
      </c>
      <c r="AX6" s="8">
        <v>6</v>
      </c>
      <c r="AY6" s="4">
        <v>3</v>
      </c>
      <c r="AZ6" s="4">
        <v>0</v>
      </c>
      <c r="BA6" s="4">
        <v>5</v>
      </c>
      <c r="BB6" s="4">
        <v>2</v>
      </c>
      <c r="BC6" s="4">
        <v>0</v>
      </c>
      <c r="BD6">
        <f t="shared" si="30"/>
        <v>0.65217391304347827</v>
      </c>
      <c r="BE6">
        <f t="shared" si="26"/>
        <v>0.89697865597798609</v>
      </c>
      <c r="BF6">
        <f t="shared" si="31"/>
        <v>0.96439823566477634</v>
      </c>
      <c r="BG6">
        <v>3</v>
      </c>
      <c r="BH6">
        <f t="shared" si="32"/>
        <v>1</v>
      </c>
    </row>
    <row r="7" spans="1:60">
      <c r="A7" t="s">
        <v>50</v>
      </c>
      <c r="B7" s="4">
        <v>7</v>
      </c>
      <c r="C7" s="4">
        <v>4</v>
      </c>
      <c r="D7" s="4">
        <v>2</v>
      </c>
      <c r="E7" s="4">
        <v>1</v>
      </c>
      <c r="F7" s="8">
        <v>9</v>
      </c>
      <c r="G7" s="4">
        <v>2</v>
      </c>
      <c r="H7" s="4">
        <v>0</v>
      </c>
      <c r="I7" s="4">
        <v>3</v>
      </c>
      <c r="J7" s="4">
        <v>1</v>
      </c>
      <c r="K7">
        <v>4</v>
      </c>
      <c r="L7" s="4">
        <f t="shared" si="0"/>
        <v>0.18181818181818182</v>
      </c>
      <c r="M7" s="4">
        <f t="shared" si="1"/>
        <v>9.0909090909090912E-2</v>
      </c>
      <c r="N7" s="4">
        <f t="shared" si="2"/>
        <v>4.5454545454545456E-2</v>
      </c>
      <c r="O7" s="4">
        <f t="shared" si="3"/>
        <v>0.40909090909090912</v>
      </c>
      <c r="P7" s="4">
        <f t="shared" si="4"/>
        <v>9.0909090909090912E-2</v>
      </c>
      <c r="Q7" s="4">
        <f t="shared" si="5"/>
        <v>0</v>
      </c>
      <c r="R7" s="4">
        <f t="shared" si="6"/>
        <v>0.13636363636363635</v>
      </c>
      <c r="S7" s="4">
        <f t="shared" si="7"/>
        <v>4.5454545454545456E-2</v>
      </c>
      <c r="T7" s="4">
        <f t="shared" si="27"/>
        <v>-0.1346113980898625</v>
      </c>
      <c r="U7" s="4">
        <f t="shared" si="8"/>
        <v>-9.4672062287111364E-2</v>
      </c>
      <c r="V7" s="4">
        <f t="shared" si="9"/>
        <v>-6.1019212764645725E-2</v>
      </c>
      <c r="W7" s="4">
        <f t="shared" si="10"/>
        <v>-0.15880097920208783</v>
      </c>
      <c r="X7" s="4">
        <f t="shared" si="11"/>
        <v>-9.4672062287111364E-2</v>
      </c>
      <c r="Y7" s="4">
        <f t="shared" si="12"/>
        <v>0</v>
      </c>
      <c r="Z7" s="4">
        <f t="shared" si="13"/>
        <v>-0.11799564901398324</v>
      </c>
      <c r="AA7" s="4">
        <f t="shared" si="14"/>
        <v>-6.1019212764645725E-2</v>
      </c>
      <c r="AB7" s="4">
        <f t="shared" si="15"/>
        <v>3.3057851239669422E-2</v>
      </c>
      <c r="AC7" s="4">
        <f t="shared" si="16"/>
        <v>8.2644628099173556E-3</v>
      </c>
      <c r="AD7" s="4">
        <f t="shared" si="17"/>
        <v>2.0661157024793389E-3</v>
      </c>
      <c r="AE7" s="4">
        <f t="shared" si="18"/>
        <v>0.16735537190082647</v>
      </c>
      <c r="AF7" s="4">
        <f t="shared" si="19"/>
        <v>8.2644628099173556E-3</v>
      </c>
      <c r="AG7" s="4">
        <f t="shared" si="20"/>
        <v>0</v>
      </c>
      <c r="AH7" s="4">
        <f t="shared" si="21"/>
        <v>1.8595041322314047E-2</v>
      </c>
      <c r="AI7" s="4">
        <f t="shared" si="22"/>
        <v>2.0661157024793389E-3</v>
      </c>
      <c r="AJ7" s="4">
        <v>18</v>
      </c>
      <c r="AK7" s="4">
        <f t="shared" si="23"/>
        <v>22</v>
      </c>
      <c r="AL7">
        <v>2580</v>
      </c>
      <c r="AM7">
        <v>117</v>
      </c>
      <c r="AN7">
        <f>(SUM(C7:E7)+SUM(G7:J7))/SUM(C7:J7)</f>
        <v>0.59090909090909094</v>
      </c>
      <c r="AO7">
        <f t="shared" si="28"/>
        <v>0.72279057640944766</v>
      </c>
      <c r="AP7">
        <f t="shared" si="24"/>
        <v>0.23966942148760331</v>
      </c>
      <c r="AQ7">
        <f t="shared" si="25"/>
        <v>0.76033057851239672</v>
      </c>
      <c r="AR7">
        <f t="shared" si="29"/>
        <v>0.84481175390266305</v>
      </c>
      <c r="AS7" s="13" t="s">
        <v>68</v>
      </c>
      <c r="AT7" s="13" t="s">
        <v>68</v>
      </c>
      <c r="AU7" t="s">
        <v>61</v>
      </c>
      <c r="AV7" s="4">
        <v>4</v>
      </c>
      <c r="AW7" s="4">
        <v>2</v>
      </c>
      <c r="AX7" s="4">
        <v>1</v>
      </c>
      <c r="AY7" s="8">
        <v>9</v>
      </c>
      <c r="AZ7" s="4">
        <v>2</v>
      </c>
      <c r="BA7" s="4">
        <v>0</v>
      </c>
      <c r="BB7" s="4">
        <v>3</v>
      </c>
      <c r="BC7" s="4">
        <v>1</v>
      </c>
      <c r="BD7">
        <f t="shared" si="30"/>
        <v>0.45454545454545459</v>
      </c>
      <c r="BE7">
        <f t="shared" si="26"/>
        <v>0.86098370377292577</v>
      </c>
      <c r="BF7">
        <f t="shared" si="31"/>
        <v>0.85782063054790336</v>
      </c>
      <c r="BG7">
        <v>4</v>
      </c>
      <c r="BH7">
        <f t="shared" si="32"/>
        <v>1</v>
      </c>
    </row>
    <row r="8" spans="1:60">
      <c r="A8" t="s">
        <v>51</v>
      </c>
      <c r="B8" s="4">
        <v>28</v>
      </c>
      <c r="C8" s="4">
        <v>0</v>
      </c>
      <c r="D8" s="4">
        <v>0</v>
      </c>
      <c r="E8" s="4">
        <v>3</v>
      </c>
      <c r="F8" s="4">
        <v>0</v>
      </c>
      <c r="G8" s="4">
        <v>1</v>
      </c>
      <c r="H8" s="4">
        <v>6</v>
      </c>
      <c r="I8" s="8">
        <v>7</v>
      </c>
      <c r="J8" s="4">
        <v>2</v>
      </c>
      <c r="K8">
        <v>7</v>
      </c>
      <c r="L8" s="4">
        <f t="shared" si="0"/>
        <v>0</v>
      </c>
      <c r="M8" s="4">
        <f t="shared" si="1"/>
        <v>0</v>
      </c>
      <c r="N8" s="4">
        <f t="shared" si="2"/>
        <v>0.15789473684210525</v>
      </c>
      <c r="O8" s="4">
        <f t="shared" si="3"/>
        <v>0</v>
      </c>
      <c r="P8" s="4">
        <f t="shared" si="4"/>
        <v>5.2631578947368418E-2</v>
      </c>
      <c r="Q8" s="4">
        <f t="shared" si="5"/>
        <v>0.31578947368421051</v>
      </c>
      <c r="R8" s="4">
        <f t="shared" si="6"/>
        <v>0.36842105263157893</v>
      </c>
      <c r="S8" s="4">
        <f t="shared" si="7"/>
        <v>0.10526315789473684</v>
      </c>
      <c r="T8" s="4">
        <f t="shared" si="27"/>
        <v>0</v>
      </c>
      <c r="U8" s="4">
        <f t="shared" si="8"/>
        <v>0</v>
      </c>
      <c r="V8" s="4">
        <f t="shared" si="9"/>
        <v>-0.12657352835260521</v>
      </c>
      <c r="W8" s="4">
        <f t="shared" si="10"/>
        <v>0</v>
      </c>
      <c r="X8" s="4">
        <f t="shared" si="11"/>
        <v>-6.7302821102780463E-2</v>
      </c>
      <c r="Y8" s="4">
        <f t="shared" si="12"/>
        <v>-0.15808495281132168</v>
      </c>
      <c r="Z8" s="4">
        <f t="shared" si="13"/>
        <v>-0.15976783824052657</v>
      </c>
      <c r="AA8" s="4">
        <f t="shared" si="14"/>
        <v>-0.10291827424093133</v>
      </c>
      <c r="AB8" s="4">
        <f t="shared" si="15"/>
        <v>0</v>
      </c>
      <c r="AC8" s="4">
        <f t="shared" si="16"/>
        <v>0</v>
      </c>
      <c r="AD8" s="4">
        <f t="shared" si="17"/>
        <v>2.4930747922437671E-2</v>
      </c>
      <c r="AE8" s="4">
        <f t="shared" si="18"/>
        <v>0</v>
      </c>
      <c r="AF8" s="4">
        <f t="shared" si="19"/>
        <v>2.7700831024930744E-3</v>
      </c>
      <c r="AG8" s="4">
        <f t="shared" si="20"/>
        <v>9.9722991689750684E-2</v>
      </c>
      <c r="AH8" s="4">
        <f t="shared" si="21"/>
        <v>0.13573407202216065</v>
      </c>
      <c r="AI8" s="4">
        <f t="shared" si="22"/>
        <v>1.1080332409972297E-2</v>
      </c>
      <c r="AJ8" s="4">
        <v>15</v>
      </c>
      <c r="AK8" s="4">
        <f t="shared" si="23"/>
        <v>19</v>
      </c>
      <c r="AL8">
        <v>2857</v>
      </c>
      <c r="AM8">
        <v>150</v>
      </c>
      <c r="AN8">
        <f>(SUM(C8:H8)+SUM(J8:J8))/SUM(C8:J8)</f>
        <v>0.63157894736842102</v>
      </c>
      <c r="AO8">
        <f>-SUM(T8:AA8)</f>
        <v>0.61464741474816531</v>
      </c>
      <c r="AP8">
        <f t="shared" si="24"/>
        <v>0.2742382271468144</v>
      </c>
      <c r="AQ8">
        <f t="shared" si="25"/>
        <v>0.72576177285318555</v>
      </c>
      <c r="AR8">
        <f t="shared" si="29"/>
        <v>0.80640196983687285</v>
      </c>
      <c r="AS8" s="13" t="s">
        <v>69</v>
      </c>
      <c r="AT8" s="13" t="s">
        <v>69</v>
      </c>
      <c r="AU8" t="s">
        <v>62</v>
      </c>
      <c r="AV8" s="4">
        <v>0</v>
      </c>
      <c r="AW8" s="4">
        <v>0</v>
      </c>
      <c r="AX8" s="4">
        <v>3</v>
      </c>
      <c r="AY8" s="4">
        <v>0</v>
      </c>
      <c r="AZ8" s="4">
        <v>1</v>
      </c>
      <c r="BA8" s="4">
        <v>6</v>
      </c>
      <c r="BB8" s="8">
        <v>7</v>
      </c>
      <c r="BC8" s="4">
        <v>2</v>
      </c>
      <c r="BD8">
        <f t="shared" si="30"/>
        <v>0.50877192982456143</v>
      </c>
      <c r="BE8">
        <f t="shared" si="26"/>
        <v>0.63797589188688153</v>
      </c>
      <c r="BF8">
        <f t="shared" si="31"/>
        <v>0.77587975787421759</v>
      </c>
      <c r="BG8">
        <v>7</v>
      </c>
      <c r="BH8">
        <f t="shared" si="32"/>
        <v>1</v>
      </c>
    </row>
    <row r="9" spans="1:60">
      <c r="A9" t="s">
        <v>52</v>
      </c>
      <c r="B9" s="4">
        <v>57</v>
      </c>
      <c r="C9" s="4">
        <v>3</v>
      </c>
      <c r="D9" s="4">
        <v>1</v>
      </c>
      <c r="E9" s="4">
        <v>1</v>
      </c>
      <c r="F9" s="4">
        <v>2</v>
      </c>
      <c r="G9" s="9">
        <v>2</v>
      </c>
      <c r="H9" s="3">
        <v>6</v>
      </c>
      <c r="I9" s="4">
        <v>0</v>
      </c>
      <c r="J9" s="4">
        <v>0</v>
      </c>
      <c r="K9">
        <v>5</v>
      </c>
      <c r="L9" s="4">
        <f t="shared" si="0"/>
        <v>0.2</v>
      </c>
      <c r="M9" s="4">
        <f t="shared" si="1"/>
        <v>6.6666666666666666E-2</v>
      </c>
      <c r="N9" s="4">
        <f t="shared" si="2"/>
        <v>6.6666666666666666E-2</v>
      </c>
      <c r="O9" s="4">
        <f t="shared" si="3"/>
        <v>0.13333333333333333</v>
      </c>
      <c r="P9" s="4">
        <f t="shared" si="4"/>
        <v>0.13333333333333333</v>
      </c>
      <c r="Q9" s="4">
        <f t="shared" si="5"/>
        <v>0.4</v>
      </c>
      <c r="R9" s="4">
        <f t="shared" si="6"/>
        <v>0</v>
      </c>
      <c r="S9" s="4">
        <f t="shared" si="7"/>
        <v>0</v>
      </c>
      <c r="T9" s="4">
        <f t="shared" si="27"/>
        <v>-0.13979400086720375</v>
      </c>
      <c r="U9" s="4">
        <f t="shared" si="8"/>
        <v>-7.8406083937045401E-2</v>
      </c>
      <c r="V9" s="4">
        <f t="shared" si="9"/>
        <v>-7.8406083937045401E-2</v>
      </c>
      <c r="W9" s="4">
        <f t="shared" si="10"/>
        <v>-0.11667483511889332</v>
      </c>
      <c r="X9" s="4">
        <f t="shared" si="11"/>
        <v>-0.11667483511889332</v>
      </c>
      <c r="Y9" s="4">
        <f t="shared" si="12"/>
        <v>-0.15917600346881502</v>
      </c>
      <c r="Z9" s="4">
        <f t="shared" si="13"/>
        <v>0</v>
      </c>
      <c r="AA9" s="4">
        <f t="shared" si="14"/>
        <v>0</v>
      </c>
      <c r="AB9" s="4">
        <f t="shared" si="15"/>
        <v>4.0000000000000008E-2</v>
      </c>
      <c r="AC9" s="4">
        <f t="shared" si="16"/>
        <v>4.4444444444444444E-3</v>
      </c>
      <c r="AD9" s="4">
        <f t="shared" si="17"/>
        <v>4.4444444444444444E-3</v>
      </c>
      <c r="AE9" s="4">
        <f t="shared" si="18"/>
        <v>1.7777777777777778E-2</v>
      </c>
      <c r="AF9" s="4">
        <f t="shared" si="19"/>
        <v>1.7777777777777778E-2</v>
      </c>
      <c r="AG9" s="4">
        <f t="shared" si="20"/>
        <v>0.16000000000000003</v>
      </c>
      <c r="AH9" s="4">
        <f t="shared" si="21"/>
        <v>0</v>
      </c>
      <c r="AI9" s="4">
        <f t="shared" si="22"/>
        <v>0</v>
      </c>
      <c r="AJ9" s="4">
        <v>13</v>
      </c>
      <c r="AK9" s="4">
        <f t="shared" si="23"/>
        <v>15</v>
      </c>
      <c r="AL9">
        <v>3225</v>
      </c>
      <c r="AM9">
        <v>215</v>
      </c>
      <c r="AN9">
        <f>(SUM(C9:F9)+SUM(H9:J9))/SUM(C9:J9)</f>
        <v>0.8666666666666667</v>
      </c>
      <c r="AO9">
        <f t="shared" si="28"/>
        <v>0.68913184244789616</v>
      </c>
      <c r="AP9">
        <f t="shared" si="24"/>
        <v>0.24444444444444449</v>
      </c>
      <c r="AQ9">
        <f t="shared" si="25"/>
        <v>0.75555555555555554</v>
      </c>
      <c r="AR9">
        <f>(10/9)*AQ9</f>
        <v>0.83950617283950624</v>
      </c>
      <c r="AS9" s="14" t="s">
        <v>37</v>
      </c>
      <c r="AT9" s="14" t="s">
        <v>35</v>
      </c>
      <c r="AU9" t="s">
        <v>63</v>
      </c>
      <c r="AV9" s="4">
        <v>3</v>
      </c>
      <c r="AW9" s="4">
        <v>1</v>
      </c>
      <c r="AX9" s="4">
        <v>1</v>
      </c>
      <c r="AY9" s="4">
        <v>2</v>
      </c>
      <c r="AZ9" s="9">
        <v>2</v>
      </c>
      <c r="BA9" s="3">
        <v>6</v>
      </c>
      <c r="BB9" s="4">
        <v>0</v>
      </c>
      <c r="BC9" s="4">
        <v>0</v>
      </c>
      <c r="BD9">
        <f t="shared" si="30"/>
        <v>0.8222222222222223</v>
      </c>
      <c r="BE9">
        <f t="shared" si="26"/>
        <v>0.79157422381773168</v>
      </c>
      <c r="BF9">
        <f t="shared" si="31"/>
        <v>0.84650205761316877</v>
      </c>
      <c r="BG9">
        <v>6</v>
      </c>
      <c r="BH9">
        <f t="shared" si="32"/>
        <v>0</v>
      </c>
    </row>
    <row r="10" spans="1:60">
      <c r="A10" t="s">
        <v>55</v>
      </c>
      <c r="B10" s="4">
        <v>24</v>
      </c>
      <c r="C10" s="4">
        <v>0</v>
      </c>
      <c r="D10" s="4">
        <v>2</v>
      </c>
      <c r="E10" s="8">
        <v>12</v>
      </c>
      <c r="F10" s="4">
        <v>2</v>
      </c>
      <c r="G10" s="4">
        <v>4</v>
      </c>
      <c r="H10" s="4">
        <v>3</v>
      </c>
      <c r="I10" s="4">
        <v>2</v>
      </c>
      <c r="J10" s="4">
        <v>0</v>
      </c>
      <c r="K10">
        <v>3</v>
      </c>
      <c r="L10" s="4">
        <f t="shared" si="0"/>
        <v>0</v>
      </c>
      <c r="M10" s="4">
        <f t="shared" si="1"/>
        <v>0.08</v>
      </c>
      <c r="N10" s="4">
        <f t="shared" si="2"/>
        <v>0.48</v>
      </c>
      <c r="O10" s="4">
        <f t="shared" si="3"/>
        <v>0.08</v>
      </c>
      <c r="P10" s="4">
        <f t="shared" si="4"/>
        <v>0.16</v>
      </c>
      <c r="Q10" s="4">
        <f t="shared" si="5"/>
        <v>0.12</v>
      </c>
      <c r="R10" s="4">
        <f t="shared" si="6"/>
        <v>0.08</v>
      </c>
      <c r="S10" s="4">
        <f t="shared" si="7"/>
        <v>0</v>
      </c>
      <c r="T10" s="4">
        <f t="shared" si="27"/>
        <v>0</v>
      </c>
      <c r="U10" s="4">
        <f t="shared" si="8"/>
        <v>-8.7752801040644521E-2</v>
      </c>
      <c r="V10" s="4">
        <f t="shared" si="9"/>
        <v>-0.15300420605971812</v>
      </c>
      <c r="W10" s="4">
        <f t="shared" si="10"/>
        <v>-8.7752801040644521E-2</v>
      </c>
      <c r="X10" s="4">
        <f t="shared" si="11"/>
        <v>-0.12734080277505203</v>
      </c>
      <c r="Y10" s="4">
        <f t="shared" si="12"/>
        <v>-0.11049825047428501</v>
      </c>
      <c r="Z10" s="4">
        <f t="shared" si="13"/>
        <v>-8.7752801040644521E-2</v>
      </c>
      <c r="AA10" s="4">
        <f t="shared" si="14"/>
        <v>0</v>
      </c>
      <c r="AB10" s="4">
        <f t="shared" si="15"/>
        <v>0</v>
      </c>
      <c r="AC10" s="4">
        <f t="shared" si="16"/>
        <v>6.4000000000000003E-3</v>
      </c>
      <c r="AD10" s="4">
        <f t="shared" si="17"/>
        <v>0.23039999999999999</v>
      </c>
      <c r="AE10" s="4">
        <f t="shared" si="18"/>
        <v>6.4000000000000003E-3</v>
      </c>
      <c r="AF10" s="4">
        <f t="shared" si="19"/>
        <v>2.5600000000000001E-2</v>
      </c>
      <c r="AG10" s="4">
        <f t="shared" si="20"/>
        <v>1.44E-2</v>
      </c>
      <c r="AH10" s="4">
        <f t="shared" si="21"/>
        <v>6.4000000000000003E-3</v>
      </c>
      <c r="AI10" s="4">
        <f t="shared" si="22"/>
        <v>0</v>
      </c>
      <c r="AJ10" s="4">
        <v>21</v>
      </c>
      <c r="AK10" s="4">
        <f t="shared" si="23"/>
        <v>25</v>
      </c>
      <c r="AL10">
        <v>5249</v>
      </c>
      <c r="AM10">
        <v>209</v>
      </c>
      <c r="AN10">
        <f>(SUM(C10:D10)+SUM(F10:J10))/SUM(C10:J10)</f>
        <v>0.52</v>
      </c>
      <c r="AO10">
        <f t="shared" si="28"/>
        <v>0.65410166243098866</v>
      </c>
      <c r="AP10">
        <f t="shared" si="24"/>
        <v>0.28960000000000002</v>
      </c>
      <c r="AQ10">
        <f t="shared" si="25"/>
        <v>0.71039999999999992</v>
      </c>
      <c r="AR10">
        <f t="shared" si="29"/>
        <v>0.78933333333333333</v>
      </c>
      <c r="AS10" s="13" t="s">
        <v>67</v>
      </c>
      <c r="AT10" s="13" t="s">
        <v>67</v>
      </c>
      <c r="AV10" s="4">
        <v>0</v>
      </c>
      <c r="AW10" s="4">
        <v>2</v>
      </c>
      <c r="AX10" s="8">
        <v>12</v>
      </c>
      <c r="AY10" s="4">
        <v>2</v>
      </c>
      <c r="AZ10" s="4">
        <v>4</v>
      </c>
      <c r="BA10" s="4">
        <v>3</v>
      </c>
      <c r="BB10" s="4">
        <v>2</v>
      </c>
      <c r="BC10" s="4">
        <v>0</v>
      </c>
      <c r="BD10">
        <f t="shared" si="30"/>
        <v>0.36</v>
      </c>
      <c r="BE10">
        <f t="shared" si="26"/>
        <v>0.71933661142007566</v>
      </c>
      <c r="BF10">
        <f t="shared" si="31"/>
        <v>0.73946666666666661</v>
      </c>
      <c r="BG10">
        <v>3</v>
      </c>
      <c r="BH10">
        <f t="shared" si="32"/>
        <v>1</v>
      </c>
    </row>
    <row r="11" spans="1:60">
      <c r="A11" t="s">
        <v>56</v>
      </c>
      <c r="B11" s="4">
        <v>40</v>
      </c>
      <c r="C11" s="9">
        <v>0</v>
      </c>
      <c r="D11" s="4">
        <v>1</v>
      </c>
      <c r="E11" s="15">
        <v>3</v>
      </c>
      <c r="F11" s="4">
        <v>1</v>
      </c>
      <c r="G11" s="4">
        <v>2</v>
      </c>
      <c r="H11" s="3">
        <v>8</v>
      </c>
      <c r="I11" s="4">
        <v>0</v>
      </c>
      <c r="J11" s="4">
        <v>2</v>
      </c>
      <c r="K11">
        <v>1</v>
      </c>
      <c r="L11" s="4">
        <f t="shared" si="0"/>
        <v>0</v>
      </c>
      <c r="M11" s="4">
        <f t="shared" si="1"/>
        <v>5.8823529411764705E-2</v>
      </c>
      <c r="N11" s="4">
        <f t="shared" si="2"/>
        <v>0.17647058823529413</v>
      </c>
      <c r="O11" s="4">
        <f t="shared" si="3"/>
        <v>5.8823529411764705E-2</v>
      </c>
      <c r="P11" s="4">
        <f t="shared" si="4"/>
        <v>0.11764705882352941</v>
      </c>
      <c r="Q11" s="4">
        <f t="shared" si="5"/>
        <v>0.47058823529411764</v>
      </c>
      <c r="R11" s="4">
        <f t="shared" si="6"/>
        <v>0</v>
      </c>
      <c r="S11" s="4">
        <f t="shared" si="7"/>
        <v>0.11764705882352941</v>
      </c>
      <c r="T11" s="4">
        <f t="shared" si="27"/>
        <v>0</v>
      </c>
      <c r="U11" s="4">
        <f t="shared" si="8"/>
        <v>-7.2379348316369052E-2</v>
      </c>
      <c r="V11" s="4">
        <f t="shared" si="9"/>
        <v>-0.13294017646916673</v>
      </c>
      <c r="W11" s="4">
        <f t="shared" si="10"/>
        <v>-7.2379348316369052E-2</v>
      </c>
      <c r="X11" s="4">
        <f t="shared" si="11"/>
        <v>-0.10934340302521089</v>
      </c>
      <c r="Y11" s="4">
        <f t="shared" si="12"/>
        <v>-0.15405126324062604</v>
      </c>
      <c r="Z11" s="4">
        <f t="shared" si="13"/>
        <v>0</v>
      </c>
      <c r="AA11" s="4">
        <f t="shared" si="14"/>
        <v>-0.10934340302521089</v>
      </c>
      <c r="AB11" s="4">
        <f t="shared" si="15"/>
        <v>0</v>
      </c>
      <c r="AC11" s="4">
        <f t="shared" si="16"/>
        <v>3.4602076124567475E-3</v>
      </c>
      <c r="AD11" s="4">
        <f t="shared" si="17"/>
        <v>3.1141868512110732E-2</v>
      </c>
      <c r="AE11" s="4">
        <f t="shared" si="18"/>
        <v>3.4602076124567475E-3</v>
      </c>
      <c r="AF11" s="4">
        <f t="shared" si="19"/>
        <v>1.384083044982699E-2</v>
      </c>
      <c r="AG11" s="4">
        <f t="shared" si="20"/>
        <v>0.22145328719723184</v>
      </c>
      <c r="AH11" s="4">
        <f t="shared" si="21"/>
        <v>0</v>
      </c>
      <c r="AI11" s="4">
        <f t="shared" si="22"/>
        <v>1.384083044982699E-2</v>
      </c>
      <c r="AJ11" s="4">
        <v>13</v>
      </c>
      <c r="AK11" s="4">
        <f t="shared" si="23"/>
        <v>17</v>
      </c>
      <c r="AL11">
        <v>1917</v>
      </c>
      <c r="AM11">
        <v>112</v>
      </c>
      <c r="AN11" s="20">
        <f>(SUM(D11:J11))/SUM(C11:J11)</f>
        <v>1</v>
      </c>
      <c r="AO11">
        <f t="shared" si="28"/>
        <v>0.65043694239295258</v>
      </c>
      <c r="AP11">
        <f t="shared" si="24"/>
        <v>0.28719723183391005</v>
      </c>
      <c r="AQ11">
        <f t="shared" si="25"/>
        <v>0.71280276816609001</v>
      </c>
      <c r="AR11">
        <f t="shared" si="29"/>
        <v>0.79200307574010009</v>
      </c>
      <c r="AS11" s="14" t="s">
        <v>37</v>
      </c>
      <c r="AT11" s="14" t="s">
        <v>75</v>
      </c>
      <c r="AU11" t="s">
        <v>64</v>
      </c>
      <c r="AV11" s="9">
        <v>0</v>
      </c>
      <c r="AW11" s="4">
        <v>1</v>
      </c>
      <c r="AX11" s="15">
        <v>3</v>
      </c>
      <c r="AY11" s="4">
        <v>1</v>
      </c>
      <c r="AZ11" s="4">
        <v>2</v>
      </c>
      <c r="BA11" s="3">
        <v>8</v>
      </c>
      <c r="BB11" s="4">
        <v>0</v>
      </c>
      <c r="BC11" s="4">
        <v>2</v>
      </c>
      <c r="BD11">
        <f t="shared" si="30"/>
        <v>1</v>
      </c>
      <c r="BE11">
        <f t="shared" si="26"/>
        <v>0.71177939574131521</v>
      </c>
      <c r="BF11">
        <f t="shared" si="31"/>
        <v>0.7451621171344357</v>
      </c>
      <c r="BG11">
        <v>6</v>
      </c>
      <c r="BH11">
        <f t="shared" si="32"/>
        <v>0</v>
      </c>
    </row>
    <row r="12" spans="1:60">
      <c r="A12" t="s">
        <v>57</v>
      </c>
      <c r="B12" s="4">
        <v>12</v>
      </c>
      <c r="C12" s="4">
        <v>2</v>
      </c>
      <c r="D12" s="4">
        <v>2</v>
      </c>
      <c r="E12" s="3">
        <v>4</v>
      </c>
      <c r="F12" s="4">
        <v>0</v>
      </c>
      <c r="G12" s="4">
        <v>1</v>
      </c>
      <c r="H12" s="4">
        <v>2</v>
      </c>
      <c r="I12" s="9">
        <v>1</v>
      </c>
      <c r="J12" s="3">
        <v>4</v>
      </c>
      <c r="K12">
        <v>7</v>
      </c>
      <c r="L12" s="4">
        <f t="shared" si="0"/>
        <v>0.125</v>
      </c>
      <c r="M12" s="4">
        <f t="shared" si="1"/>
        <v>0.125</v>
      </c>
      <c r="N12" s="4">
        <f t="shared" si="2"/>
        <v>0.25</v>
      </c>
      <c r="O12" s="4">
        <f t="shared" si="3"/>
        <v>0</v>
      </c>
      <c r="P12" s="4">
        <f t="shared" si="4"/>
        <v>6.25E-2</v>
      </c>
      <c r="Q12" s="4">
        <f t="shared" si="5"/>
        <v>0.125</v>
      </c>
      <c r="R12" s="4">
        <f t="shared" si="6"/>
        <v>6.25E-2</v>
      </c>
      <c r="S12" s="4">
        <f t="shared" si="7"/>
        <v>0.25</v>
      </c>
      <c r="T12" s="4">
        <f t="shared" si="27"/>
        <v>-0.11288624837399293</v>
      </c>
      <c r="U12" s="4">
        <f t="shared" si="8"/>
        <v>-0.11288624837399293</v>
      </c>
      <c r="V12" s="4">
        <f t="shared" si="9"/>
        <v>-0.15051499783199057</v>
      </c>
      <c r="W12" s="4">
        <f t="shared" si="10"/>
        <v>0</v>
      </c>
      <c r="X12" s="4">
        <f t="shared" si="11"/>
        <v>-7.5257498915995286E-2</v>
      </c>
      <c r="Y12" s="4">
        <f t="shared" si="12"/>
        <v>-0.11288624837399293</v>
      </c>
      <c r="Z12" s="4">
        <f t="shared" si="13"/>
        <v>-7.5257498915995286E-2</v>
      </c>
      <c r="AA12" s="4">
        <f t="shared" si="14"/>
        <v>-0.15051499783199057</v>
      </c>
      <c r="AB12" s="4">
        <f t="shared" si="15"/>
        <v>1.5625E-2</v>
      </c>
      <c r="AC12" s="4">
        <f t="shared" si="16"/>
        <v>1.5625E-2</v>
      </c>
      <c r="AD12" s="4">
        <f t="shared" si="17"/>
        <v>6.25E-2</v>
      </c>
      <c r="AE12" s="4">
        <f t="shared" si="18"/>
        <v>0</v>
      </c>
      <c r="AF12" s="4">
        <f t="shared" si="19"/>
        <v>3.90625E-3</v>
      </c>
      <c r="AG12" s="4">
        <f t="shared" si="20"/>
        <v>1.5625E-2</v>
      </c>
      <c r="AH12" s="4">
        <f t="shared" si="21"/>
        <v>3.90625E-3</v>
      </c>
      <c r="AI12" s="4">
        <f t="shared" si="22"/>
        <v>6.25E-2</v>
      </c>
      <c r="AJ12" s="4">
        <v>14</v>
      </c>
      <c r="AK12" s="4">
        <f t="shared" si="23"/>
        <v>16</v>
      </c>
      <c r="AL12">
        <v>3393</v>
      </c>
      <c r="AM12">
        <v>212</v>
      </c>
      <c r="AN12" s="20">
        <f>(SUM(C12:H12)+SUM(J12:J12))/SUM(C12:J12)</f>
        <v>0.9375</v>
      </c>
      <c r="AO12">
        <f>-SUM(T12:AA12)</f>
        <v>0.79020373861795057</v>
      </c>
      <c r="AP12">
        <f t="shared" si="24"/>
        <v>0.1796875</v>
      </c>
      <c r="AQ12">
        <f t="shared" si="25"/>
        <v>0.8203125</v>
      </c>
      <c r="AR12">
        <f t="shared" si="29"/>
        <v>0.91145833333333337</v>
      </c>
      <c r="AS12" s="14" t="s">
        <v>70</v>
      </c>
      <c r="AT12" s="14" t="s">
        <v>69</v>
      </c>
      <c r="AU12" t="s">
        <v>72</v>
      </c>
      <c r="AV12" s="4">
        <v>2</v>
      </c>
      <c r="AW12" s="4">
        <v>2</v>
      </c>
      <c r="AX12" s="3">
        <v>4</v>
      </c>
      <c r="AY12" s="4">
        <v>0</v>
      </c>
      <c r="AZ12" s="4">
        <v>1</v>
      </c>
      <c r="BA12" s="4">
        <v>2</v>
      </c>
      <c r="BB12" s="9">
        <v>1</v>
      </c>
      <c r="BC12" s="3">
        <v>4</v>
      </c>
      <c r="BD12">
        <f t="shared" si="30"/>
        <v>0.91666666666666663</v>
      </c>
      <c r="BE12">
        <f t="shared" si="26"/>
        <v>1</v>
      </c>
      <c r="BF12">
        <f t="shared" si="31"/>
        <v>1</v>
      </c>
      <c r="BG12">
        <v>8</v>
      </c>
      <c r="BH12">
        <f t="shared" si="32"/>
        <v>0</v>
      </c>
    </row>
    <row r="14" spans="1:60">
      <c r="A14" t="s">
        <v>151</v>
      </c>
      <c r="C14" s="4">
        <v>1</v>
      </c>
      <c r="D14" s="4">
        <f>SUM(D4:D12)/SUM(D3:D12)</f>
        <v>0.5</v>
      </c>
      <c r="E14" s="4">
        <f>(E3+E4+E7+E8+E9+E11+E12)/SUM(E3:E12)</f>
        <v>0.46341463414634149</v>
      </c>
      <c r="F14" s="4">
        <f>(SUM(F3:F6)+SUM(F8:F12))/SUM(F3:F12)</f>
        <v>0.52631578947368418</v>
      </c>
      <c r="G14" s="4">
        <f>((SUM(G3:G8)+SUM(G10:G12))/SUM(G3:G12))</f>
        <v>0.84615384615384615</v>
      </c>
      <c r="H14" s="4">
        <f>(H3+SUM(H5:H12))/SUM(H3:H12)</f>
        <v>0.72727272727272729</v>
      </c>
      <c r="I14" s="4">
        <f>(SUM(I3:I7)+SUM(I9:I11))/SUM(I3:I12)</f>
        <v>0.52941176470588236</v>
      </c>
      <c r="J14" s="4" t="s">
        <v>153</v>
      </c>
    </row>
    <row r="15" spans="1:60">
      <c r="A15" t="s">
        <v>152</v>
      </c>
      <c r="C15" s="4">
        <f t="shared" ref="C15:J15" si="33">SUM(C3:C12)</f>
        <v>15</v>
      </c>
      <c r="D15" s="4">
        <f t="shared" si="33"/>
        <v>28</v>
      </c>
      <c r="E15" s="4">
        <f t="shared" si="33"/>
        <v>41</v>
      </c>
      <c r="F15" s="4">
        <f t="shared" si="33"/>
        <v>19</v>
      </c>
      <c r="G15" s="4">
        <f t="shared" si="33"/>
        <v>13</v>
      </c>
      <c r="H15" s="4">
        <f t="shared" si="33"/>
        <v>44</v>
      </c>
      <c r="I15" s="4">
        <f t="shared" si="33"/>
        <v>17</v>
      </c>
      <c r="J15" s="4">
        <f t="shared" si="33"/>
        <v>10</v>
      </c>
    </row>
    <row r="16" spans="1:60">
      <c r="A16" t="s">
        <v>169</v>
      </c>
      <c r="C16" s="4">
        <f>C15/SUM($C$3:$J$12)</f>
        <v>8.0213903743315509E-2</v>
      </c>
      <c r="D16" s="4">
        <f t="shared" ref="D16:J16" si="34">D15/SUM($C$3:$J$12)</f>
        <v>0.1497326203208556</v>
      </c>
      <c r="E16" s="4">
        <f t="shared" si="34"/>
        <v>0.21925133689839571</v>
      </c>
      <c r="F16" s="4">
        <f t="shared" si="34"/>
        <v>0.10160427807486631</v>
      </c>
      <c r="G16" s="4">
        <f t="shared" si="34"/>
        <v>6.9518716577540107E-2</v>
      </c>
      <c r="H16" s="4">
        <f t="shared" si="34"/>
        <v>0.23529411764705882</v>
      </c>
      <c r="I16" s="4">
        <f t="shared" si="34"/>
        <v>9.0909090909090912E-2</v>
      </c>
      <c r="J16" s="4">
        <f t="shared" si="34"/>
        <v>5.3475935828877004E-2</v>
      </c>
      <c r="AN16" t="s">
        <v>76</v>
      </c>
      <c r="AO16">
        <f>CORREL(AN3:AN12,AO3:AO12)</f>
        <v>0.7244272939154045</v>
      </c>
      <c r="AP16">
        <f>CORREL(AN3:AN12,AP3:AP12)</f>
        <v>-0.7566368105229887</v>
      </c>
      <c r="AQ16">
        <f>CORREL(AN3:AN12,AQ3:AQ12)</f>
        <v>0.75663681052298881</v>
      </c>
      <c r="AR16">
        <f>CORREL(AN3:AN12,AR3:AR12)</f>
        <v>0.75663681052298903</v>
      </c>
      <c r="BD16" t="s">
        <v>157</v>
      </c>
    </row>
    <row r="17" spans="1:58">
      <c r="B17" s="4">
        <f>AVERAGE(B3:B12)</f>
        <v>25.4</v>
      </c>
      <c r="AK17" t="s">
        <v>114</v>
      </c>
      <c r="AL17">
        <f t="shared" ref="AL17:AR17" si="35">AVERAGE(AL3:AL12)</f>
        <v>2873.5</v>
      </c>
      <c r="AM17">
        <f t="shared" si="35"/>
        <v>153.80000000000001</v>
      </c>
      <c r="AN17">
        <f t="shared" si="35"/>
        <v>0.65524518063934534</v>
      </c>
      <c r="AO17">
        <f t="shared" si="35"/>
        <v>0.63941644452151269</v>
      </c>
      <c r="AP17">
        <f t="shared" si="35"/>
        <v>0.29695785414639175</v>
      </c>
      <c r="AQ17">
        <f t="shared" si="35"/>
        <v>0.70304214585360825</v>
      </c>
      <c r="AR17">
        <f t="shared" si="35"/>
        <v>0.78115793983734261</v>
      </c>
      <c r="BE17" t="s">
        <v>116</v>
      </c>
      <c r="BF17">
        <f>CORREL(AO3:AO12,BH3:BH12)</f>
        <v>-0.36924684458628493</v>
      </c>
    </row>
    <row r="18" spans="1:58">
      <c r="B18" s="4">
        <f>MIN(B3:B12)</f>
        <v>7</v>
      </c>
      <c r="AK18" t="s">
        <v>117</v>
      </c>
      <c r="AL18">
        <f t="shared" ref="AL18:AR18" si="36">MIN(AL3:AL12)</f>
        <v>1128</v>
      </c>
      <c r="AM18">
        <f t="shared" si="36"/>
        <v>112</v>
      </c>
      <c r="AN18">
        <f t="shared" si="36"/>
        <v>0.25</v>
      </c>
      <c r="AO18">
        <f t="shared" si="36"/>
        <v>0.30527381286026944</v>
      </c>
      <c r="AP18">
        <f t="shared" si="36"/>
        <v>0.1796875</v>
      </c>
      <c r="AQ18">
        <f t="shared" si="36"/>
        <v>0.3984375</v>
      </c>
      <c r="AR18">
        <f t="shared" si="36"/>
        <v>0.44270833333333337</v>
      </c>
      <c r="BE18" t="s">
        <v>158</v>
      </c>
      <c r="BF18">
        <f>CORREL(AR3:AR12,BH3:BH12)</f>
        <v>-0.3428013202752207</v>
      </c>
    </row>
    <row r="19" spans="1:58">
      <c r="B19" s="4">
        <f>MAX(B3:B12)</f>
        <v>57</v>
      </c>
      <c r="AK19" t="s">
        <v>118</v>
      </c>
      <c r="AL19">
        <f t="shared" ref="AL19:AR19" si="37">MAX(AL3:AL12)</f>
        <v>5249</v>
      </c>
      <c r="AM19">
        <f t="shared" si="37"/>
        <v>215</v>
      </c>
      <c r="AN19">
        <f t="shared" si="37"/>
        <v>1</v>
      </c>
      <c r="AO19">
        <f t="shared" si="37"/>
        <v>0.79020373861795057</v>
      </c>
      <c r="AP19">
        <f t="shared" si="37"/>
        <v>0.6015625</v>
      </c>
      <c r="AQ19">
        <f t="shared" si="37"/>
        <v>0.8203125</v>
      </c>
      <c r="AR19">
        <f t="shared" si="37"/>
        <v>0.91145833333333337</v>
      </c>
      <c r="BE19" t="s">
        <v>159</v>
      </c>
    </row>
    <row r="20" spans="1:58">
      <c r="A20" t="s">
        <v>74</v>
      </c>
      <c r="AK20" t="s">
        <v>148</v>
      </c>
      <c r="AO20">
        <v>1.78E-2</v>
      </c>
      <c r="AR20">
        <v>1.1299999999999999E-2</v>
      </c>
    </row>
    <row r="22" spans="1:58">
      <c r="A22" t="s">
        <v>44</v>
      </c>
      <c r="C22" s="8">
        <v>7</v>
      </c>
      <c r="D22" s="10">
        <v>7</v>
      </c>
      <c r="E22" s="10">
        <v>0</v>
      </c>
      <c r="F22" s="10">
        <v>0</v>
      </c>
      <c r="G22" s="10">
        <v>0</v>
      </c>
      <c r="H22" s="10">
        <v>0</v>
      </c>
      <c r="I22" s="11">
        <v>0</v>
      </c>
      <c r="J22" s="10">
        <v>0</v>
      </c>
      <c r="K22">
        <v>7</v>
      </c>
      <c r="L22" s="4">
        <f t="shared" ref="L22:S23" si="38">C22/SUM($C22:$J22)</f>
        <v>0.5</v>
      </c>
      <c r="M22" s="4">
        <f t="shared" si="38"/>
        <v>0.5</v>
      </c>
      <c r="N22" s="4">
        <f t="shared" si="38"/>
        <v>0</v>
      </c>
      <c r="O22" s="4">
        <f t="shared" si="38"/>
        <v>0</v>
      </c>
      <c r="P22" s="4">
        <f t="shared" si="38"/>
        <v>0</v>
      </c>
      <c r="Q22" s="4">
        <f t="shared" si="38"/>
        <v>0</v>
      </c>
      <c r="R22" s="4">
        <f t="shared" si="38"/>
        <v>0</v>
      </c>
      <c r="S22" s="4">
        <f t="shared" si="38"/>
        <v>0</v>
      </c>
      <c r="T22" s="4">
        <f t="shared" ref="T22:T23" si="39">IF(L22=0,0,L22*LOG(L22,10))</f>
        <v>-0.15051499783199057</v>
      </c>
      <c r="U22" s="4">
        <f t="shared" ref="U22:U23" si="40">IF(M22=0,0,M22*LOG(M22,10))</f>
        <v>-0.15051499783199057</v>
      </c>
      <c r="V22" s="4">
        <f t="shared" ref="V22:V23" si="41">IF(N22=0,0,N22*LOG(N22,10))</f>
        <v>0</v>
      </c>
      <c r="W22" s="4">
        <f t="shared" ref="W22:W23" si="42">IF(O22=0,0,O22*LOG(O22,10))</f>
        <v>0</v>
      </c>
      <c r="X22" s="4">
        <f t="shared" ref="X22:X23" si="43">IF(P22=0,0,P22*LOG(P22,10))</f>
        <v>0</v>
      </c>
      <c r="Y22" s="4">
        <f t="shared" ref="Y22:Y23" si="44">IF(Q22=0,0,Q22*LOG(Q22,10))</f>
        <v>0</v>
      </c>
      <c r="Z22" s="4">
        <f t="shared" ref="Z22:Z23" si="45">IF(R22=0,0,R22*LOG(R22,10))</f>
        <v>0</v>
      </c>
      <c r="AA22" s="4">
        <f t="shared" ref="AA22:AA23" si="46">IF(S22=0,0,S22*LOG(S22,10))</f>
        <v>0</v>
      </c>
      <c r="AB22" s="4">
        <f t="shared" ref="AB22:AB23" si="47">L22*L22</f>
        <v>0.25</v>
      </c>
      <c r="AC22" s="4">
        <f t="shared" ref="AC22:AC23" si="48">M22*M22</f>
        <v>0.25</v>
      </c>
      <c r="AD22" s="4">
        <f t="shared" ref="AD22:AD23" si="49">N22*N22</f>
        <v>0</v>
      </c>
      <c r="AE22" s="4">
        <f t="shared" ref="AE22:AE23" si="50">O22*O22</f>
        <v>0</v>
      </c>
      <c r="AF22" s="4">
        <f t="shared" ref="AF22:AF23" si="51">P22*P22</f>
        <v>0</v>
      </c>
      <c r="AG22" s="4">
        <f t="shared" ref="AG22:AG23" si="52">Q22*Q22</f>
        <v>0</v>
      </c>
      <c r="AH22" s="4">
        <f t="shared" ref="AH22:AH23" si="53">R22*R22</f>
        <v>0</v>
      </c>
      <c r="AI22" s="4">
        <f t="shared" ref="AI22:AI23" si="54">S22*S22</f>
        <v>0</v>
      </c>
      <c r="AJ22" s="4">
        <v>14</v>
      </c>
      <c r="AK22" s="4"/>
      <c r="AL22">
        <v>3393</v>
      </c>
      <c r="AM22">
        <v>212</v>
      </c>
      <c r="AN22">
        <f>(SUM(D22:J22))/SUM(C22:J22)</f>
        <v>0.5</v>
      </c>
      <c r="AO22">
        <f>-SUM(T22:AA22)</f>
        <v>0.30102999566398114</v>
      </c>
      <c r="AP22">
        <f>SUM(AB22:AI22)</f>
        <v>0.5</v>
      </c>
      <c r="AQ22">
        <f>1-SUM(AB22:AI22)</f>
        <v>0.5</v>
      </c>
      <c r="AR22">
        <f>(10/9)*AQ22</f>
        <v>0.55555555555555558</v>
      </c>
    </row>
    <row r="23" spans="1:58">
      <c r="A23" t="s">
        <v>44</v>
      </c>
      <c r="C23" s="8">
        <v>7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12">
        <v>1</v>
      </c>
      <c r="J23" s="3">
        <v>1</v>
      </c>
      <c r="K23">
        <v>7</v>
      </c>
      <c r="L23" s="4">
        <f t="shared" si="38"/>
        <v>0.5</v>
      </c>
      <c r="M23" s="4">
        <f t="shared" si="38"/>
        <v>7.1428571428571425E-2</v>
      </c>
      <c r="N23" s="4">
        <f t="shared" si="38"/>
        <v>7.1428571428571425E-2</v>
      </c>
      <c r="O23" s="4">
        <f t="shared" si="38"/>
        <v>7.1428571428571425E-2</v>
      </c>
      <c r="P23" s="4">
        <f t="shared" si="38"/>
        <v>7.1428571428571425E-2</v>
      </c>
      <c r="Q23" s="4">
        <f t="shared" si="38"/>
        <v>7.1428571428571425E-2</v>
      </c>
      <c r="R23" s="4">
        <f t="shared" si="38"/>
        <v>7.1428571428571425E-2</v>
      </c>
      <c r="S23" s="4">
        <f t="shared" si="38"/>
        <v>7.1428571428571425E-2</v>
      </c>
      <c r="T23" s="4">
        <f t="shared" si="39"/>
        <v>-0.15051499783199057</v>
      </c>
      <c r="U23" s="4">
        <f t="shared" si="40"/>
        <v>-8.1866288262731277E-2</v>
      </c>
      <c r="V23" s="4">
        <f t="shared" si="41"/>
        <v>-8.1866288262731277E-2</v>
      </c>
      <c r="W23" s="4">
        <f t="shared" si="42"/>
        <v>-8.1866288262731277E-2</v>
      </c>
      <c r="X23" s="4">
        <f t="shared" si="43"/>
        <v>-8.1866288262731277E-2</v>
      </c>
      <c r="Y23" s="4">
        <f t="shared" si="44"/>
        <v>-8.1866288262731277E-2</v>
      </c>
      <c r="Z23" s="4">
        <f t="shared" si="45"/>
        <v>-8.1866288262731277E-2</v>
      </c>
      <c r="AA23" s="4">
        <f t="shared" si="46"/>
        <v>-8.1866288262731277E-2</v>
      </c>
      <c r="AB23" s="4">
        <f t="shared" si="47"/>
        <v>0.25</v>
      </c>
      <c r="AC23" s="4">
        <f t="shared" si="48"/>
        <v>5.1020408163265302E-3</v>
      </c>
      <c r="AD23" s="4">
        <f t="shared" si="49"/>
        <v>5.1020408163265302E-3</v>
      </c>
      <c r="AE23" s="4">
        <f t="shared" si="50"/>
        <v>5.1020408163265302E-3</v>
      </c>
      <c r="AF23" s="4">
        <f t="shared" si="51"/>
        <v>5.1020408163265302E-3</v>
      </c>
      <c r="AG23" s="4">
        <f t="shared" si="52"/>
        <v>5.1020408163265302E-3</v>
      </c>
      <c r="AH23" s="4">
        <f t="shared" si="53"/>
        <v>5.1020408163265302E-3</v>
      </c>
      <c r="AI23" s="4">
        <f t="shared" si="54"/>
        <v>5.1020408163265302E-3</v>
      </c>
      <c r="AJ23" s="4">
        <v>14</v>
      </c>
      <c r="AK23" s="4"/>
      <c r="AL23">
        <v>3393</v>
      </c>
      <c r="AM23">
        <v>212</v>
      </c>
      <c r="AN23">
        <f>(SUM(D23:J23))/SUM(C23:J23)</f>
        <v>0.5</v>
      </c>
      <c r="AO23">
        <f>-SUM(T23:AA23)</f>
        <v>0.72357901567110949</v>
      </c>
      <c r="AP23">
        <f>SUM(AB23:AI23)</f>
        <v>0.28571428571428575</v>
      </c>
      <c r="AQ23">
        <f>1-SUM(AB23:AI23)</f>
        <v>0.71428571428571419</v>
      </c>
      <c r="AR23">
        <f>(10/9)*AQ23</f>
        <v>0.79365079365079361</v>
      </c>
    </row>
    <row r="24" spans="1:58">
      <c r="C24"/>
      <c r="D24"/>
      <c r="E24"/>
      <c r="L24"/>
      <c r="M24"/>
      <c r="N24"/>
      <c r="T24"/>
      <c r="U24"/>
      <c r="V24"/>
      <c r="AB24"/>
      <c r="AC24"/>
      <c r="AD24"/>
    </row>
    <row r="25" spans="1:58">
      <c r="C25"/>
      <c r="D25"/>
      <c r="E25"/>
      <c r="L25"/>
      <c r="M25"/>
      <c r="N25"/>
      <c r="T25"/>
      <c r="U25"/>
      <c r="V25"/>
      <c r="AB25"/>
      <c r="AC25"/>
      <c r="AD25"/>
    </row>
    <row r="26" spans="1:58">
      <c r="C26"/>
      <c r="D26"/>
      <c r="E26"/>
      <c r="L26"/>
      <c r="M26"/>
      <c r="N26"/>
      <c r="T26"/>
      <c r="U26"/>
      <c r="V26"/>
      <c r="AB26"/>
      <c r="AC26"/>
      <c r="AD26"/>
    </row>
    <row r="27" spans="1:58">
      <c r="C27"/>
      <c r="D27"/>
      <c r="E27"/>
      <c r="L27"/>
      <c r="M27"/>
      <c r="N27"/>
      <c r="T27"/>
      <c r="U27"/>
      <c r="V27"/>
      <c r="AB27"/>
      <c r="AC27"/>
      <c r="AD27"/>
    </row>
    <row r="28" spans="1:58">
      <c r="C28"/>
      <c r="D28"/>
      <c r="E28"/>
      <c r="L28"/>
      <c r="M28"/>
      <c r="N28"/>
      <c r="T28"/>
      <c r="U28"/>
      <c r="V28"/>
      <c r="AB28"/>
      <c r="AC28"/>
      <c r="AD28"/>
    </row>
    <row r="29" spans="1:58">
      <c r="C29"/>
      <c r="D29"/>
      <c r="E29"/>
      <c r="L29"/>
      <c r="M29"/>
      <c r="N29"/>
      <c r="T29"/>
      <c r="U29"/>
      <c r="V29"/>
      <c r="AB29"/>
      <c r="AC29"/>
      <c r="AD29"/>
    </row>
    <row r="30" spans="1:58">
      <c r="C30"/>
      <c r="D30"/>
      <c r="E30"/>
      <c r="L30"/>
      <c r="M30"/>
      <c r="N30"/>
      <c r="T30"/>
      <c r="U30"/>
      <c r="V30"/>
      <c r="AB30"/>
      <c r="AC30"/>
      <c r="AD30"/>
    </row>
    <row r="31" spans="1:58">
      <c r="C31"/>
      <c r="D31"/>
      <c r="E31"/>
      <c r="L31"/>
      <c r="M31"/>
      <c r="N31"/>
      <c r="T31"/>
      <c r="U31"/>
      <c r="V31"/>
      <c r="AB31"/>
      <c r="AC31"/>
      <c r="AD31"/>
    </row>
    <row r="32" spans="1:58">
      <c r="C32"/>
      <c r="D32" s="1" t="s">
        <v>10</v>
      </c>
      <c r="E32" s="1" t="s">
        <v>28</v>
      </c>
      <c r="L32"/>
      <c r="M32"/>
      <c r="N32"/>
      <c r="T32"/>
      <c r="U32"/>
      <c r="V32"/>
      <c r="AB32"/>
      <c r="AC32"/>
      <c r="AD32"/>
    </row>
    <row r="33" spans="3:28">
      <c r="C33"/>
      <c r="D33">
        <v>1</v>
      </c>
      <c r="E33" t="s">
        <v>30</v>
      </c>
      <c r="L33"/>
      <c r="T33"/>
      <c r="AB33"/>
    </row>
    <row r="34" spans="3:28">
      <c r="C34"/>
      <c r="D34">
        <v>2</v>
      </c>
      <c r="E34" t="s">
        <v>32</v>
      </c>
      <c r="L34"/>
      <c r="T34"/>
      <c r="AB34"/>
    </row>
    <row r="35" spans="3:28">
      <c r="C35"/>
      <c r="D35">
        <v>3</v>
      </c>
      <c r="E35" t="s">
        <v>33</v>
      </c>
      <c r="L35"/>
      <c r="T35"/>
      <c r="AB35"/>
    </row>
    <row r="36" spans="3:28">
      <c r="C36"/>
      <c r="D36">
        <v>4</v>
      </c>
      <c r="E36" t="s">
        <v>34</v>
      </c>
      <c r="L36"/>
      <c r="T36"/>
      <c r="AB36"/>
    </row>
    <row r="37" spans="3:28">
      <c r="C37"/>
      <c r="D37">
        <v>5</v>
      </c>
      <c r="E37" t="s">
        <v>35</v>
      </c>
      <c r="L37"/>
      <c r="T37"/>
      <c r="AB37"/>
    </row>
    <row r="38" spans="3:28">
      <c r="D38">
        <v>6</v>
      </c>
      <c r="E38" t="s">
        <v>37</v>
      </c>
    </row>
    <row r="39" spans="3:28">
      <c r="D39">
        <v>7</v>
      </c>
      <c r="E39" t="s">
        <v>38</v>
      </c>
    </row>
    <row r="40" spans="3:28">
      <c r="D40">
        <v>8</v>
      </c>
      <c r="E40" t="s">
        <v>39</v>
      </c>
    </row>
  </sheetData>
  <conditionalFormatting sqref="AV3:BC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4:BC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5:BC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6:BC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7:BC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8:BC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9:BC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10:BC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11:BC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12:BC1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3:AN1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{A59BC5DF-39CF-4621-AB94-F2047AB8EFA0}</x14:id>
        </ext>
      </extLst>
    </cfRule>
  </conditionalFormatting>
  <conditionalFormatting sqref="AO3:AO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{4B230E85-5D3B-4852-88AF-4020DD23200A}</x14:id>
        </ext>
      </extLst>
    </cfRule>
  </conditionalFormatting>
  <conditionalFormatting sqref="AR3:AR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{57079A50-A929-4FB5-A308-764FF009E8D0}</x14:id>
        </ext>
      </extLst>
    </cfRule>
  </conditionalFormatting>
  <conditionalFormatting sqref="BD3:BD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{7DA8F863-5C12-4670-9558-593E8AAA336D}</x14:id>
        </ext>
      </extLst>
    </cfRule>
  </conditionalFormatting>
  <conditionalFormatting sqref="BE3:BE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{28CF0B3D-7311-453D-B263-D81F7FE99A99}</x14:id>
        </ext>
      </extLst>
    </cfRule>
  </conditionalFormatting>
  <conditionalFormatting sqref="BF3:BF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{F15DEB82-A17B-4EE2-96FA-9E8ED7568587}</x14:id>
        </ext>
      </extLst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9BC5DF-39CF-4621-AB94-F2047AB8E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AN3:AN12</xm:sqref>
        </x14:conditionalFormatting>
        <x14:conditionalFormatting xmlns:xm="http://schemas.microsoft.com/office/excel/2006/main">
          <x14:cfRule type="dataBar" id="{4B230E85-5D3B-4852-88AF-4020DD232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AO3:AO12</xm:sqref>
        </x14:conditionalFormatting>
        <x14:conditionalFormatting xmlns:xm="http://schemas.microsoft.com/office/excel/2006/main">
          <x14:cfRule type="dataBar" id="{57079A50-A929-4FB5-A308-764FF009E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AR3:AR12</xm:sqref>
        </x14:conditionalFormatting>
        <x14:conditionalFormatting xmlns:xm="http://schemas.microsoft.com/office/excel/2006/main">
          <x14:cfRule type="dataBar" id="{7DA8F863-5C12-4670-9558-593E8AAA3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BD3:BD12</xm:sqref>
        </x14:conditionalFormatting>
        <x14:conditionalFormatting xmlns:xm="http://schemas.microsoft.com/office/excel/2006/main">
          <x14:cfRule type="dataBar" id="{28CF0B3D-7311-453D-B263-D81F7FE99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BE3:BE12</xm:sqref>
        </x14:conditionalFormatting>
        <x14:conditionalFormatting xmlns:xm="http://schemas.microsoft.com/office/excel/2006/main">
          <x14:cfRule type="dataBar" id="{F15DEB82-A17B-4EE2-96FA-9E8ED7568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BF3:BF12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G22" sqref="G22"/>
    </sheetView>
  </sheetViews>
  <sheetFormatPr baseColWidth="10" defaultRowHeight="15"/>
  <cols>
    <col min="1" max="1" width="28.5" customWidth="1"/>
  </cols>
  <sheetData>
    <row r="1" spans="1:5" s="1" customFormat="1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</row>
    <row r="2" spans="1:5">
      <c r="A2" t="s">
        <v>53</v>
      </c>
      <c r="B2">
        <v>2</v>
      </c>
      <c r="C2">
        <v>5</v>
      </c>
      <c r="D2">
        <v>13</v>
      </c>
      <c r="E2">
        <f>SUM(B2:D2)</f>
        <v>20</v>
      </c>
    </row>
    <row r="3" spans="1:5">
      <c r="A3" t="s">
        <v>57</v>
      </c>
      <c r="B3">
        <v>0</v>
      </c>
      <c r="C3">
        <v>5</v>
      </c>
      <c r="D3">
        <v>7</v>
      </c>
      <c r="E3">
        <f t="shared" ref="E3:E11" si="0">SUM(B3:D3)</f>
        <v>12</v>
      </c>
    </row>
    <row r="4" spans="1:5">
      <c r="A4" t="s">
        <v>55</v>
      </c>
      <c r="B4">
        <v>1</v>
      </c>
      <c r="C4">
        <v>6</v>
      </c>
      <c r="D4">
        <v>17</v>
      </c>
      <c r="E4">
        <f t="shared" si="0"/>
        <v>24</v>
      </c>
    </row>
    <row r="5" spans="1:5">
      <c r="A5" t="s">
        <v>56</v>
      </c>
      <c r="B5">
        <v>4</v>
      </c>
      <c r="C5">
        <v>6</v>
      </c>
      <c r="D5">
        <v>30</v>
      </c>
      <c r="E5">
        <f t="shared" si="0"/>
        <v>40</v>
      </c>
    </row>
    <row r="6" spans="1:5">
      <c r="A6" t="s">
        <v>48</v>
      </c>
      <c r="B6">
        <v>0</v>
      </c>
      <c r="C6">
        <v>4</v>
      </c>
      <c r="D6">
        <v>36</v>
      </c>
      <c r="E6">
        <f t="shared" si="0"/>
        <v>40</v>
      </c>
    </row>
    <row r="7" spans="1:5">
      <c r="A7" t="s">
        <v>49</v>
      </c>
      <c r="B7">
        <v>1</v>
      </c>
      <c r="C7">
        <v>0</v>
      </c>
      <c r="D7">
        <v>7</v>
      </c>
      <c r="E7">
        <f t="shared" si="0"/>
        <v>8</v>
      </c>
    </row>
    <row r="8" spans="1:5">
      <c r="A8" t="s">
        <v>52</v>
      </c>
      <c r="B8">
        <v>9</v>
      </c>
      <c r="C8">
        <v>16</v>
      </c>
      <c r="D8">
        <v>32</v>
      </c>
      <c r="E8">
        <f t="shared" si="0"/>
        <v>57</v>
      </c>
    </row>
    <row r="9" spans="1:5">
      <c r="A9" t="s">
        <v>54</v>
      </c>
      <c r="B9">
        <v>0</v>
      </c>
      <c r="C9">
        <v>9</v>
      </c>
      <c r="D9">
        <v>9</v>
      </c>
      <c r="E9">
        <f t="shared" si="0"/>
        <v>18</v>
      </c>
    </row>
    <row r="10" spans="1:5">
      <c r="A10" t="s">
        <v>51</v>
      </c>
      <c r="B10">
        <v>7</v>
      </c>
      <c r="C10">
        <v>0</v>
      </c>
      <c r="D10">
        <v>21</v>
      </c>
      <c r="E10">
        <f t="shared" si="0"/>
        <v>28</v>
      </c>
    </row>
    <row r="11" spans="1:5">
      <c r="A11" t="s">
        <v>50</v>
      </c>
      <c r="B11">
        <v>1</v>
      </c>
      <c r="C11">
        <v>1</v>
      </c>
      <c r="D11">
        <v>5</v>
      </c>
      <c r="E11">
        <f t="shared" si="0"/>
        <v>7</v>
      </c>
    </row>
    <row r="13" spans="1:5">
      <c r="D13" t="s">
        <v>113</v>
      </c>
      <c r="E13">
        <f>MIN(E2:E11)</f>
        <v>7</v>
      </c>
    </row>
    <row r="14" spans="1:5">
      <c r="D14" t="s">
        <v>112</v>
      </c>
      <c r="E14">
        <f>MAX(E2:E11)</f>
        <v>57</v>
      </c>
    </row>
    <row r="15" spans="1:5">
      <c r="D15" t="s">
        <v>114</v>
      </c>
      <c r="E15">
        <f>AVERAGE(E2:E11)</f>
        <v>25.4</v>
      </c>
    </row>
    <row r="16" spans="1:5">
      <c r="D16" t="s">
        <v>115</v>
      </c>
      <c r="E16">
        <f>MEDIAN(E2:E11)</f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>
      <selection activeCell="E18" sqref="E18"/>
    </sheetView>
  </sheetViews>
  <sheetFormatPr baseColWidth="10" defaultRowHeight="15"/>
  <cols>
    <col min="1" max="1" width="36.33203125" customWidth="1"/>
  </cols>
  <sheetData>
    <row r="1" spans="1:9">
      <c r="A1" t="s">
        <v>119</v>
      </c>
    </row>
    <row r="2" spans="1:9" ht="16" thickBot="1"/>
    <row r="3" spans="1:9">
      <c r="A3" s="19" t="s">
        <v>120</v>
      </c>
      <c r="B3" s="19"/>
    </row>
    <row r="4" spans="1:9">
      <c r="A4" s="16" t="s">
        <v>121</v>
      </c>
      <c r="B4" s="22">
        <v>0.72442729391540395</v>
      </c>
      <c r="C4" t="s">
        <v>150</v>
      </c>
    </row>
    <row r="5" spans="1:9">
      <c r="A5" s="16" t="s">
        <v>122</v>
      </c>
      <c r="B5" s="16">
        <v>0.5247949041695954</v>
      </c>
    </row>
    <row r="6" spans="1:9">
      <c r="A6" s="16" t="s">
        <v>123</v>
      </c>
      <c r="B6" s="16">
        <v>0.4653942671907948</v>
      </c>
    </row>
    <row r="7" spans="1:9">
      <c r="A7" s="16" t="s">
        <v>124</v>
      </c>
      <c r="B7" s="16">
        <v>0.17189697250363731</v>
      </c>
    </row>
    <row r="8" spans="1:9" ht="16" thickBot="1">
      <c r="A8" s="17" t="s">
        <v>125</v>
      </c>
      <c r="B8" s="17">
        <v>10</v>
      </c>
    </row>
    <row r="10" spans="1:9" ht="16" thickBot="1">
      <c r="A10" t="s">
        <v>84</v>
      </c>
    </row>
    <row r="11" spans="1:9">
      <c r="A11" s="18"/>
      <c r="B11" s="18" t="s">
        <v>129</v>
      </c>
      <c r="C11" s="18" t="s">
        <v>130</v>
      </c>
      <c r="D11" s="18" t="s">
        <v>131</v>
      </c>
      <c r="E11" s="18" t="s">
        <v>132</v>
      </c>
      <c r="F11" s="18" t="s">
        <v>133</v>
      </c>
    </row>
    <row r="12" spans="1:9">
      <c r="A12" s="16" t="s">
        <v>85</v>
      </c>
      <c r="B12" s="16">
        <v>1</v>
      </c>
      <c r="C12" s="16">
        <v>0.26105677156394769</v>
      </c>
      <c r="D12" s="16">
        <v>0.26105677156394769</v>
      </c>
      <c r="E12" s="16">
        <v>8.8348363058276433</v>
      </c>
      <c r="F12" s="16">
        <v>1.7807264307595952E-2</v>
      </c>
    </row>
    <row r="13" spans="1:9">
      <c r="A13" s="16" t="s">
        <v>126</v>
      </c>
      <c r="B13" s="16">
        <v>8</v>
      </c>
      <c r="C13" s="16">
        <v>0.23638855324732994</v>
      </c>
      <c r="D13" s="16">
        <v>2.9548569155916242E-2</v>
      </c>
      <c r="E13" s="16"/>
      <c r="F13" s="16"/>
    </row>
    <row r="14" spans="1:9" ht="16" thickBot="1">
      <c r="A14" s="17" t="s">
        <v>127</v>
      </c>
      <c r="B14" s="17">
        <v>9</v>
      </c>
      <c r="C14" s="17">
        <v>0.49744532481127762</v>
      </c>
      <c r="D14" s="17"/>
      <c r="E14" s="17"/>
      <c r="F14" s="17"/>
    </row>
    <row r="15" spans="1:9" ht="16" thickBot="1"/>
    <row r="16" spans="1:9">
      <c r="A16" s="18"/>
      <c r="B16" s="18" t="s">
        <v>134</v>
      </c>
      <c r="C16" s="18" t="s">
        <v>124</v>
      </c>
      <c r="D16" s="18" t="s">
        <v>135</v>
      </c>
      <c r="E16" s="18" t="s">
        <v>136</v>
      </c>
      <c r="F16" s="18" t="s">
        <v>137</v>
      </c>
      <c r="G16" s="18" t="s">
        <v>138</v>
      </c>
      <c r="H16" s="18" t="s">
        <v>139</v>
      </c>
      <c r="I16" s="18" t="s">
        <v>140</v>
      </c>
    </row>
    <row r="17" spans="1:9">
      <c r="A17" s="16" t="s">
        <v>128</v>
      </c>
      <c r="B17" s="16">
        <v>-0.17121081663548388</v>
      </c>
      <c r="C17" s="16">
        <v>0.28331219301899668</v>
      </c>
      <c r="D17" s="16">
        <v>-0.60431856042286125</v>
      </c>
      <c r="E17" s="16">
        <v>0.56237408464610494</v>
      </c>
      <c r="F17" s="16">
        <v>-0.82452990529105141</v>
      </c>
      <c r="G17" s="16">
        <v>0.48210827202008366</v>
      </c>
      <c r="H17" s="16">
        <v>-0.82452990529105141</v>
      </c>
      <c r="I17" s="16">
        <v>0.48210827202008366</v>
      </c>
    </row>
    <row r="18" spans="1:9" ht="16" thickBot="1">
      <c r="A18" s="17" t="s">
        <v>116</v>
      </c>
      <c r="B18" s="17">
        <v>1.2925160188729299</v>
      </c>
      <c r="C18" s="17">
        <v>0.43484720268073274</v>
      </c>
      <c r="D18" s="17">
        <v>2.9723452534703378</v>
      </c>
      <c r="E18" s="21">
        <v>1.7807264307595935E-2</v>
      </c>
      <c r="F18" s="17">
        <v>0.28975657130919563</v>
      </c>
      <c r="G18" s="17">
        <v>2.2952754664366641</v>
      </c>
      <c r="H18" s="17">
        <v>0.28975657130919563</v>
      </c>
      <c r="I18" s="17">
        <v>2.2952754664366641</v>
      </c>
    </row>
    <row r="22" spans="1:9">
      <c r="A22" t="s">
        <v>141</v>
      </c>
      <c r="F22" t="s">
        <v>146</v>
      </c>
    </row>
    <row r="23" spans="1:9" ht="16" thickBot="1"/>
    <row r="24" spans="1:9">
      <c r="A24" s="18" t="s">
        <v>142</v>
      </c>
      <c r="B24" s="18" t="s">
        <v>143</v>
      </c>
      <c r="C24" s="18" t="s">
        <v>144</v>
      </c>
      <c r="D24" s="18" t="s">
        <v>145</v>
      </c>
      <c r="F24" s="18" t="s">
        <v>147</v>
      </c>
      <c r="G24" s="18" t="s">
        <v>18</v>
      </c>
    </row>
    <row r="25" spans="1:9">
      <c r="A25" s="16">
        <v>1</v>
      </c>
      <c r="B25" s="16">
        <v>0.61889546547341501</v>
      </c>
      <c r="C25" s="16">
        <v>-0.20222879880674832</v>
      </c>
      <c r="D25" s="16">
        <v>-1.2478173952519958</v>
      </c>
      <c r="F25" s="16">
        <v>5</v>
      </c>
      <c r="G25" s="16">
        <v>0.25</v>
      </c>
    </row>
    <row r="26" spans="1:9">
      <c r="A26" s="16">
        <v>2</v>
      </c>
      <c r="B26" s="16">
        <v>0.22336047662883141</v>
      </c>
      <c r="C26" s="16">
        <v>2.6639523371168594E-2</v>
      </c>
      <c r="D26" s="16">
        <v>0.16437451470763029</v>
      </c>
      <c r="F26" s="16">
        <v>15</v>
      </c>
      <c r="G26" s="16">
        <v>0.41666666666666669</v>
      </c>
    </row>
    <row r="27" spans="1:9">
      <c r="A27" s="16">
        <v>3</v>
      </c>
      <c r="B27" s="16">
        <v>0.6250302695909159</v>
      </c>
      <c r="C27" s="16">
        <v>-2.5030269590915921E-2</v>
      </c>
      <c r="D27" s="16">
        <v>-0.15444489601720215</v>
      </c>
      <c r="F27" s="16">
        <v>25</v>
      </c>
      <c r="G27" s="16">
        <v>0.52</v>
      </c>
    </row>
    <row r="28" spans="1:9">
      <c r="A28" s="16">
        <v>4</v>
      </c>
      <c r="B28" s="16">
        <v>0.78556848690335834</v>
      </c>
      <c r="C28" s="16">
        <v>-4.6438052120749695E-2</v>
      </c>
      <c r="D28" s="16">
        <v>-0.28653786987710006</v>
      </c>
      <c r="F28" s="16">
        <v>35</v>
      </c>
      <c r="G28" s="16">
        <v>0.59090909090909094</v>
      </c>
    </row>
    <row r="29" spans="1:9">
      <c r="A29" s="16">
        <v>5</v>
      </c>
      <c r="B29" s="16">
        <v>0.76300758166412563</v>
      </c>
      <c r="C29" s="16">
        <v>-0.17209849075503469</v>
      </c>
      <c r="D29" s="16">
        <v>-1.0619036048666921</v>
      </c>
      <c r="F29" s="16">
        <v>45</v>
      </c>
      <c r="G29" s="16">
        <v>0.6</v>
      </c>
    </row>
    <row r="30" spans="1:9">
      <c r="A30" s="16">
        <v>6</v>
      </c>
      <c r="B30" s="16">
        <v>0.62323081288535331</v>
      </c>
      <c r="C30" s="16">
        <v>8.348134483067704E-3</v>
      </c>
      <c r="D30" s="16">
        <v>5.1510702171699285E-2</v>
      </c>
      <c r="F30" s="16">
        <v>55</v>
      </c>
      <c r="G30" s="16">
        <v>0.63157894736842102</v>
      </c>
    </row>
    <row r="31" spans="1:9">
      <c r="A31" s="16">
        <v>7</v>
      </c>
      <c r="B31" s="16">
        <v>0.71950312884383805</v>
      </c>
      <c r="C31" s="16">
        <v>0.14716353782282865</v>
      </c>
      <c r="D31" s="16">
        <v>0.90804684360328014</v>
      </c>
      <c r="F31" s="16">
        <v>65</v>
      </c>
      <c r="G31" s="16">
        <v>0.73913043478260865</v>
      </c>
    </row>
    <row r="32" spans="1:9">
      <c r="A32" s="16">
        <v>8</v>
      </c>
      <c r="B32" s="16">
        <v>0.67422606002798269</v>
      </c>
      <c r="C32" s="16">
        <v>-0.15422606002798267</v>
      </c>
      <c r="D32" s="16">
        <v>-0.9516249003090721</v>
      </c>
      <c r="F32" s="16">
        <v>75</v>
      </c>
      <c r="G32" s="16">
        <v>0.8666666666666667</v>
      </c>
    </row>
    <row r="33" spans="1:7">
      <c r="A33" s="16">
        <v>9</v>
      </c>
      <c r="B33" s="16">
        <v>0.6694893506741364</v>
      </c>
      <c r="C33" s="16">
        <v>0.3305106493258636</v>
      </c>
      <c r="D33" s="16">
        <v>2.0393580932998288</v>
      </c>
      <c r="F33" s="16">
        <v>85</v>
      </c>
      <c r="G33" s="16">
        <v>0.9375</v>
      </c>
    </row>
    <row r="34" spans="1:7" ht="16" thickBot="1">
      <c r="A34" s="17">
        <v>10</v>
      </c>
      <c r="B34" s="17">
        <v>0.85014017370149497</v>
      </c>
      <c r="C34" s="17">
        <v>8.7359826298505028E-2</v>
      </c>
      <c r="D34" s="17">
        <v>0.53903851253963808</v>
      </c>
      <c r="F34" s="17">
        <v>95</v>
      </c>
      <c r="G34" s="17">
        <v>1</v>
      </c>
    </row>
  </sheetData>
  <sortState ref="G25:G34">
    <sortCondition ref="G25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selection activeCell="H9" sqref="H9"/>
    </sheetView>
  </sheetViews>
  <sheetFormatPr baseColWidth="10" defaultRowHeight="15"/>
  <cols>
    <col min="1" max="1" width="29.6640625" customWidth="1"/>
  </cols>
  <sheetData>
    <row r="1" spans="1:9">
      <c r="A1" t="s">
        <v>119</v>
      </c>
    </row>
    <row r="2" spans="1:9" ht="16" thickBot="1"/>
    <row r="3" spans="1:9">
      <c r="A3" s="19" t="s">
        <v>120</v>
      </c>
      <c r="B3" s="19"/>
    </row>
    <row r="4" spans="1:9">
      <c r="A4" s="16" t="s">
        <v>121</v>
      </c>
      <c r="B4" s="22">
        <v>0.75663681052298892</v>
      </c>
      <c r="C4" t="s">
        <v>149</v>
      </c>
    </row>
    <row r="5" spans="1:9">
      <c r="A5" s="16" t="s">
        <v>122</v>
      </c>
      <c r="B5" s="16">
        <v>0.57249926303840148</v>
      </c>
    </row>
    <row r="6" spans="1:9">
      <c r="A6" s="16" t="s">
        <v>123</v>
      </c>
      <c r="B6" s="16">
        <v>0.51906167091820166</v>
      </c>
    </row>
    <row r="7" spans="1:9">
      <c r="A7" s="16" t="s">
        <v>124</v>
      </c>
      <c r="B7" s="16">
        <v>0.16304073224003063</v>
      </c>
    </row>
    <row r="8" spans="1:9" ht="16" thickBot="1">
      <c r="A8" s="17" t="s">
        <v>125</v>
      </c>
      <c r="B8" s="17">
        <v>10</v>
      </c>
    </row>
    <row r="10" spans="1:9" ht="16" thickBot="1">
      <c r="A10" t="s">
        <v>84</v>
      </c>
    </row>
    <row r="11" spans="1:9">
      <c r="A11" s="18"/>
      <c r="B11" s="18" t="s">
        <v>129</v>
      </c>
      <c r="C11" s="18" t="s">
        <v>130</v>
      </c>
      <c r="D11" s="18" t="s">
        <v>131</v>
      </c>
      <c r="E11" s="18" t="s">
        <v>132</v>
      </c>
      <c r="F11" s="18" t="s">
        <v>133</v>
      </c>
    </row>
    <row r="12" spans="1:9">
      <c r="A12" s="16" t="s">
        <v>85</v>
      </c>
      <c r="B12" s="16">
        <v>1</v>
      </c>
      <c r="C12" s="16">
        <v>0.28478708185635471</v>
      </c>
      <c r="D12" s="16">
        <v>0.28478708185635471</v>
      </c>
      <c r="E12" s="16">
        <v>10.713418032583705</v>
      </c>
      <c r="F12" s="16">
        <v>1.1303120385504111E-2</v>
      </c>
    </row>
    <row r="13" spans="1:9">
      <c r="A13" s="16" t="s">
        <v>126</v>
      </c>
      <c r="B13" s="16">
        <v>8</v>
      </c>
      <c r="C13" s="16">
        <v>0.21265824295492289</v>
      </c>
      <c r="D13" s="16">
        <v>2.6582280369365361E-2</v>
      </c>
      <c r="E13" s="16"/>
      <c r="F13" s="16"/>
    </row>
    <row r="14" spans="1:9" ht="16" thickBot="1">
      <c r="A14" s="17" t="s">
        <v>127</v>
      </c>
      <c r="B14" s="17">
        <v>9</v>
      </c>
      <c r="C14" s="17">
        <v>0.49744532481127757</v>
      </c>
      <c r="D14" s="17"/>
      <c r="E14" s="17"/>
      <c r="F14" s="17"/>
    </row>
    <row r="15" spans="1:9" ht="16" thickBot="1"/>
    <row r="16" spans="1:9">
      <c r="A16" s="18"/>
      <c r="B16" s="18" t="s">
        <v>134</v>
      </c>
      <c r="C16" s="18" t="s">
        <v>124</v>
      </c>
      <c r="D16" s="18" t="s">
        <v>135</v>
      </c>
      <c r="E16" s="18" t="s">
        <v>136</v>
      </c>
      <c r="F16" s="18" t="s">
        <v>137</v>
      </c>
      <c r="G16" s="18" t="s">
        <v>138</v>
      </c>
      <c r="H16" s="18" t="s">
        <v>139</v>
      </c>
      <c r="I16" s="18" t="s">
        <v>140</v>
      </c>
    </row>
    <row r="17" spans="1:9">
      <c r="A17" s="16" t="s">
        <v>128</v>
      </c>
      <c r="B17" s="16">
        <v>-0.38281326523974002</v>
      </c>
      <c r="C17" s="16">
        <v>0.32130847831337023</v>
      </c>
      <c r="D17" s="16">
        <v>-1.1914197448172672</v>
      </c>
      <c r="E17" s="16">
        <v>0.26763349254074126</v>
      </c>
      <c r="F17" s="16">
        <v>-1.1237519449065303</v>
      </c>
      <c r="G17" s="16">
        <v>0.35812541442705015</v>
      </c>
      <c r="H17" s="16">
        <v>-1.1237519449065303</v>
      </c>
      <c r="I17" s="16">
        <v>0.35812541442705015</v>
      </c>
    </row>
    <row r="18" spans="1:9" ht="16" thickBot="1">
      <c r="A18" s="17" t="s">
        <v>46</v>
      </c>
      <c r="B18" s="17">
        <v>1.3288714009554023</v>
      </c>
      <c r="C18" s="17">
        <v>0.40599335865591446</v>
      </c>
      <c r="D18" s="17">
        <v>3.2731358102870867</v>
      </c>
      <c r="E18" s="21">
        <v>1.1303120385504111E-2</v>
      </c>
      <c r="F18" s="17">
        <v>0.3926490370294351</v>
      </c>
      <c r="G18" s="17">
        <v>2.2650937648813696</v>
      </c>
      <c r="H18" s="17">
        <v>0.3926490370294351</v>
      </c>
      <c r="I18" s="17">
        <v>2.2650937648813696</v>
      </c>
    </row>
    <row r="22" spans="1:9">
      <c r="A22" t="s">
        <v>141</v>
      </c>
      <c r="F22" t="s">
        <v>146</v>
      </c>
    </row>
    <row r="23" spans="1:9" ht="16" thickBot="1"/>
    <row r="24" spans="1:9">
      <c r="A24" s="18" t="s">
        <v>142</v>
      </c>
      <c r="B24" s="18" t="s">
        <v>143</v>
      </c>
      <c r="C24" s="18" t="s">
        <v>144</v>
      </c>
      <c r="D24" s="18" t="s">
        <v>145</v>
      </c>
      <c r="F24" s="18" t="s">
        <v>147</v>
      </c>
      <c r="G24" s="18" t="s">
        <v>18</v>
      </c>
    </row>
    <row r="25" spans="1:9">
      <c r="A25" s="16">
        <v>1</v>
      </c>
      <c r="B25" s="16">
        <v>0.53488727785831935</v>
      </c>
      <c r="C25" s="16">
        <v>-0.11822061119165267</v>
      </c>
      <c r="D25" s="16">
        <v>-0.76908323491733521</v>
      </c>
      <c r="F25" s="16">
        <v>5</v>
      </c>
      <c r="G25" s="16">
        <v>0.25</v>
      </c>
    </row>
    <row r="26" spans="1:9">
      <c r="A26" s="16">
        <v>2</v>
      </c>
      <c r="B26" s="16">
        <v>0.20548917789155796</v>
      </c>
      <c r="C26" s="16">
        <v>4.4510822108442039E-2</v>
      </c>
      <c r="D26" s="16">
        <v>0.28956479509731836</v>
      </c>
      <c r="F26" s="16">
        <v>15</v>
      </c>
      <c r="G26" s="16">
        <v>0.41666666666666669</v>
      </c>
    </row>
    <row r="27" spans="1:9">
      <c r="A27" s="16">
        <v>3</v>
      </c>
      <c r="B27" s="16">
        <v>0.68028385552458182</v>
      </c>
      <c r="C27" s="16">
        <v>-8.0283855524581837E-2</v>
      </c>
      <c r="D27" s="16">
        <v>-0.52228597616014583</v>
      </c>
      <c r="F27" s="16">
        <v>25</v>
      </c>
      <c r="G27" s="16">
        <v>0.52</v>
      </c>
    </row>
    <row r="28" spans="1:9">
      <c r="A28" s="16">
        <v>4</v>
      </c>
      <c r="B28" s="16">
        <v>0.80622100656660622</v>
      </c>
      <c r="C28" s="16">
        <v>-6.7090571783997577E-2</v>
      </c>
      <c r="D28" s="16">
        <v>-0.4364571749374766</v>
      </c>
      <c r="F28" s="16">
        <v>35</v>
      </c>
      <c r="G28" s="16">
        <v>0.59090909090909094</v>
      </c>
    </row>
    <row r="29" spans="1:9">
      <c r="A29" s="16">
        <v>5</v>
      </c>
      <c r="B29" s="16">
        <v>0.73983291371248239</v>
      </c>
      <c r="C29" s="16">
        <v>-0.14892382280339145</v>
      </c>
      <c r="D29" s="16">
        <v>-0.96882273102285732</v>
      </c>
      <c r="F29" s="16">
        <v>45</v>
      </c>
      <c r="G29" s="16">
        <v>0.6</v>
      </c>
    </row>
    <row r="30" spans="1:9">
      <c r="A30" s="16">
        <v>6</v>
      </c>
      <c r="B30" s="16">
        <v>0.68879125015058129</v>
      </c>
      <c r="C30" s="16">
        <v>-5.7212302782160274E-2</v>
      </c>
      <c r="D30" s="16">
        <v>-0.37219417542548378</v>
      </c>
      <c r="F30" s="16">
        <v>55</v>
      </c>
      <c r="G30" s="16">
        <v>0.63157894736842102</v>
      </c>
    </row>
    <row r="31" spans="1:9">
      <c r="A31" s="16">
        <v>7</v>
      </c>
      <c r="B31" s="16">
        <v>0.73278247877220282</v>
      </c>
      <c r="C31" s="16">
        <v>0.13388418789446388</v>
      </c>
      <c r="D31" s="16">
        <v>0.87098250713006797</v>
      </c>
      <c r="F31" s="16">
        <v>65</v>
      </c>
      <c r="G31" s="16">
        <v>0.73913043478260865</v>
      </c>
    </row>
    <row r="32" spans="1:9">
      <c r="A32" s="16">
        <v>8</v>
      </c>
      <c r="B32" s="16">
        <v>0.66610922724772426</v>
      </c>
      <c r="C32" s="16">
        <v>-0.14610922724772424</v>
      </c>
      <c r="D32" s="16">
        <v>-0.95051240228138878</v>
      </c>
      <c r="F32" s="16">
        <v>75</v>
      </c>
      <c r="G32" s="16">
        <v>0.8666666666666667</v>
      </c>
    </row>
    <row r="33" spans="1:7">
      <c r="A33" s="16">
        <v>9</v>
      </c>
      <c r="B33" s="16">
        <v>0.66965697157999449</v>
      </c>
      <c r="C33" s="16">
        <v>0.33034302842000551</v>
      </c>
      <c r="D33" s="16">
        <v>2.1490439134828785</v>
      </c>
      <c r="F33" s="16">
        <v>85</v>
      </c>
      <c r="G33" s="16">
        <v>0.9375</v>
      </c>
    </row>
    <row r="34" spans="1:7" ht="16" thickBot="1">
      <c r="A34" s="17">
        <v>10</v>
      </c>
      <c r="B34" s="17">
        <v>0.82839764708940278</v>
      </c>
      <c r="C34" s="17">
        <v>0.10910235291059722</v>
      </c>
      <c r="D34" s="17">
        <v>0.70976447903442652</v>
      </c>
      <c r="F34" s="17">
        <v>95</v>
      </c>
      <c r="G34" s="17">
        <v>1</v>
      </c>
    </row>
  </sheetData>
  <sortState ref="G25:G34">
    <sortCondition ref="G25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3"/>
  <sheetViews>
    <sheetView workbookViewId="0">
      <selection activeCell="E5" sqref="E5"/>
    </sheetView>
  </sheetViews>
  <sheetFormatPr baseColWidth="10" defaultColWidth="9.1640625" defaultRowHeight="15"/>
  <cols>
    <col min="1" max="1" width="17.33203125" customWidth="1"/>
  </cols>
  <sheetData>
    <row r="1" spans="1:9">
      <c r="A1" t="s">
        <v>78</v>
      </c>
    </row>
    <row r="2" spans="1:9" ht="16" thickBot="1"/>
    <row r="3" spans="1:9">
      <c r="A3" s="19" t="s">
        <v>79</v>
      </c>
      <c r="B3" s="19"/>
    </row>
    <row r="4" spans="1:9">
      <c r="A4" s="16" t="s">
        <v>80</v>
      </c>
      <c r="B4" s="16">
        <v>0.74036348665821705</v>
      </c>
    </row>
    <row r="5" spans="1:9">
      <c r="A5" s="16" t="s">
        <v>81</v>
      </c>
      <c r="B5" s="16">
        <v>0.54813809237671196</v>
      </c>
    </row>
    <row r="6" spans="1:9">
      <c r="A6" s="16" t="s">
        <v>82</v>
      </c>
      <c r="B6" s="16">
        <v>0.48358639128767084</v>
      </c>
    </row>
    <row r="7" spans="1:9">
      <c r="A7" s="16" t="s">
        <v>77</v>
      </c>
      <c r="B7" s="16">
        <v>0.16741692397597227</v>
      </c>
    </row>
    <row r="8" spans="1:9" ht="16" thickBot="1">
      <c r="A8" s="17" t="s">
        <v>83</v>
      </c>
      <c r="B8" s="17">
        <v>9</v>
      </c>
    </row>
    <row r="10" spans="1:9" ht="16" thickBot="1">
      <c r="A10" t="s">
        <v>84</v>
      </c>
    </row>
    <row r="11" spans="1:9">
      <c r="A11" s="18"/>
      <c r="B11" s="18" t="s">
        <v>89</v>
      </c>
      <c r="C11" s="18" t="s">
        <v>90</v>
      </c>
      <c r="D11" s="18" t="s">
        <v>91</v>
      </c>
      <c r="E11" s="18" t="s">
        <v>25</v>
      </c>
      <c r="F11" s="18" t="s">
        <v>92</v>
      </c>
    </row>
    <row r="12" spans="1:9">
      <c r="A12" s="16" t="s">
        <v>85</v>
      </c>
      <c r="B12" s="16">
        <v>1</v>
      </c>
      <c r="C12" s="16">
        <v>0.2380022205213404</v>
      </c>
      <c r="D12" s="16">
        <v>0.2380022205213404</v>
      </c>
      <c r="E12" s="16">
        <v>8.4914585228454751</v>
      </c>
      <c r="F12" s="16">
        <v>2.2531411457825612E-2</v>
      </c>
    </row>
    <row r="13" spans="1:9">
      <c r="A13" s="16" t="s">
        <v>86</v>
      </c>
      <c r="B13" s="16">
        <v>7</v>
      </c>
      <c r="C13" s="16">
        <v>0.19619898503503536</v>
      </c>
      <c r="D13" s="16">
        <v>2.8028426433576479E-2</v>
      </c>
      <c r="E13" s="16"/>
      <c r="F13" s="16"/>
    </row>
    <row r="14" spans="1:9" ht="16" thickBot="1">
      <c r="A14" s="17" t="s">
        <v>87</v>
      </c>
      <c r="B14" s="17">
        <v>8</v>
      </c>
      <c r="C14" s="17">
        <v>0.43420120555637576</v>
      </c>
      <c r="D14" s="17"/>
      <c r="E14" s="17"/>
      <c r="F14" s="17"/>
    </row>
    <row r="15" spans="1:9" ht="16" thickBot="1"/>
    <row r="16" spans="1:9">
      <c r="A16" s="18"/>
      <c r="B16" s="18" t="s">
        <v>93</v>
      </c>
      <c r="C16" s="18" t="s">
        <v>77</v>
      </c>
      <c r="D16" s="18" t="s">
        <v>94</v>
      </c>
      <c r="E16" s="18" t="s">
        <v>95</v>
      </c>
      <c r="F16" s="18" t="s">
        <v>96</v>
      </c>
      <c r="G16" s="18" t="s">
        <v>97</v>
      </c>
      <c r="H16" s="18" t="s">
        <v>98</v>
      </c>
      <c r="I16" s="18" t="s">
        <v>99</v>
      </c>
    </row>
    <row r="17" spans="1:9">
      <c r="A17" s="16" t="s">
        <v>88</v>
      </c>
      <c r="B17" s="16">
        <v>-0.30781159299839955</v>
      </c>
      <c r="C17" s="16">
        <v>0.34414363850543145</v>
      </c>
      <c r="D17" s="16">
        <v>-0.89442767076905161</v>
      </c>
      <c r="E17" s="16">
        <v>0.40079952260987139</v>
      </c>
      <c r="F17" s="16">
        <v>-1.1215819866397232</v>
      </c>
      <c r="G17" s="16">
        <v>0.5059588006429242</v>
      </c>
      <c r="H17" s="16">
        <v>-1.1215819866397232</v>
      </c>
      <c r="I17" s="16">
        <v>0.5059588006429242</v>
      </c>
    </row>
    <row r="18" spans="1:9" ht="16" thickBot="1">
      <c r="A18" s="17">
        <v>0.62152777777777768</v>
      </c>
      <c r="B18" s="17">
        <v>1.389645377243738</v>
      </c>
      <c r="C18" s="17">
        <v>0.47688409788453084</v>
      </c>
      <c r="D18" s="17">
        <v>2.9140107279908007</v>
      </c>
      <c r="E18" s="17">
        <v>2.2531411457825591E-2</v>
      </c>
      <c r="F18" s="17">
        <v>0.26199367418702901</v>
      </c>
      <c r="G18" s="17">
        <v>2.5172970803004473</v>
      </c>
      <c r="H18" s="17">
        <v>0.26199367418702901</v>
      </c>
      <c r="I18" s="17">
        <v>2.5172970803004473</v>
      </c>
    </row>
    <row r="22" spans="1:9">
      <c r="A22" t="s">
        <v>100</v>
      </c>
      <c r="F22" t="s">
        <v>105</v>
      </c>
    </row>
    <row r="23" spans="1:9" ht="16" thickBot="1"/>
    <row r="24" spans="1:9">
      <c r="A24" s="18" t="s">
        <v>101</v>
      </c>
      <c r="B24" s="18" t="s">
        <v>102</v>
      </c>
      <c r="C24" s="18" t="s">
        <v>103</v>
      </c>
      <c r="D24" s="18" t="s">
        <v>104</v>
      </c>
      <c r="F24" s="18" t="s">
        <v>106</v>
      </c>
      <c r="G24" s="18">
        <v>0.41666666666666669</v>
      </c>
    </row>
    <row r="25" spans="1:9">
      <c r="A25" s="16">
        <v>1</v>
      </c>
      <c r="B25" s="16">
        <v>0.2458752369971523</v>
      </c>
      <c r="C25" s="16">
        <v>4.1247630028476978E-3</v>
      </c>
      <c r="D25" s="16">
        <v>2.6338777623072612E-2</v>
      </c>
      <c r="F25" s="16">
        <v>5.5555555555555554</v>
      </c>
      <c r="G25" s="16">
        <v>0.25</v>
      </c>
    </row>
    <row r="26" spans="1:9">
      <c r="A26" s="16">
        <v>2</v>
      </c>
      <c r="B26" s="16">
        <v>0.69273307861709177</v>
      </c>
      <c r="C26" s="16">
        <v>-9.2733078617091791E-2</v>
      </c>
      <c r="D26" s="16">
        <v>-0.59214939968968594</v>
      </c>
      <c r="F26" s="16">
        <v>16.666666666666664</v>
      </c>
      <c r="G26" s="16">
        <v>0.52</v>
      </c>
    </row>
    <row r="27" spans="1:9">
      <c r="A27" s="16">
        <v>3</v>
      </c>
      <c r="B27" s="16">
        <v>0.81126010965912876</v>
      </c>
      <c r="C27" s="16">
        <v>-7.2129674876520111E-2</v>
      </c>
      <c r="D27" s="16">
        <v>-0.46058584827433274</v>
      </c>
      <c r="F27" s="16">
        <v>27.777777777777779</v>
      </c>
      <c r="G27" s="16">
        <v>0.59090909090909094</v>
      </c>
    </row>
    <row r="28" spans="1:9">
      <c r="A28" s="16">
        <v>4</v>
      </c>
      <c r="B28" s="16">
        <v>0.74877828060840956</v>
      </c>
      <c r="C28" s="16">
        <v>-0.15786918969931862</v>
      </c>
      <c r="D28" s="16">
        <v>-1.0080776709242005</v>
      </c>
      <c r="F28" s="16">
        <v>38.888888888888886</v>
      </c>
      <c r="G28" s="16">
        <v>0.6</v>
      </c>
    </row>
    <row r="29" spans="1:9">
      <c r="A29" s="16">
        <v>5</v>
      </c>
      <c r="B29" s="16">
        <v>0.70073989962724959</v>
      </c>
      <c r="C29" s="16">
        <v>-6.9160952258828567E-2</v>
      </c>
      <c r="D29" s="16">
        <v>-0.4416289955295859</v>
      </c>
      <c r="F29" s="16">
        <v>50</v>
      </c>
      <c r="G29" s="16">
        <v>0.63157894736842102</v>
      </c>
    </row>
    <row r="30" spans="1:9">
      <c r="A30" s="16">
        <v>6</v>
      </c>
      <c r="B30" s="16">
        <v>0.74214269203020256</v>
      </c>
      <c r="C30" s="16">
        <v>0.12452397463646414</v>
      </c>
      <c r="D30" s="16">
        <v>0.79515096368606242</v>
      </c>
      <c r="F30" s="16">
        <v>61.111111111111114</v>
      </c>
      <c r="G30" s="16">
        <v>0.73913043478260865</v>
      </c>
    </row>
    <row r="31" spans="1:9">
      <c r="A31" s="16">
        <v>7</v>
      </c>
      <c r="B31" s="16">
        <v>0.67939248299555188</v>
      </c>
      <c r="C31" s="16">
        <v>-0.15939248299555187</v>
      </c>
      <c r="D31" s="16">
        <v>-1.0178046984786333</v>
      </c>
      <c r="F31" s="16">
        <v>72.222222222222214</v>
      </c>
      <c r="G31" s="16">
        <v>0.8666666666666667</v>
      </c>
    </row>
    <row r="32" spans="1:9">
      <c r="A32" s="16">
        <v>8</v>
      </c>
      <c r="B32" s="16">
        <v>0.68273147867014738</v>
      </c>
      <c r="C32" s="16">
        <v>0.31726852132985262</v>
      </c>
      <c r="D32" s="16">
        <v>2.0259261015333081</v>
      </c>
      <c r="F32" s="16">
        <v>83.333333333333329</v>
      </c>
      <c r="G32" s="16">
        <v>0.9375</v>
      </c>
    </row>
    <row r="33" spans="1:7" ht="16" thickBot="1">
      <c r="A33" s="17">
        <v>9</v>
      </c>
      <c r="B33" s="17">
        <v>0.83213188052185427</v>
      </c>
      <c r="C33" s="17">
        <v>0.10536811947814573</v>
      </c>
      <c r="D33" s="17">
        <v>0.67283077005399039</v>
      </c>
      <c r="F33" s="17">
        <v>94.444444444444443</v>
      </c>
      <c r="G33" s="17">
        <v>1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"/>
  <sheetViews>
    <sheetView workbookViewId="0">
      <selection activeCell="D2" sqref="D2:D11"/>
    </sheetView>
  </sheetViews>
  <sheetFormatPr baseColWidth="10" defaultColWidth="11.5" defaultRowHeight="15"/>
  <cols>
    <col min="2" max="2" width="15.6640625" customWidth="1"/>
    <col min="3" max="3" width="53.1640625" customWidth="1"/>
    <col min="4" max="4" width="28" customWidth="1"/>
    <col min="5" max="5" width="27.5" customWidth="1"/>
  </cols>
  <sheetData>
    <row r="1" spans="1:7" s="1" customFormat="1">
      <c r="A1" s="1" t="s">
        <v>10</v>
      </c>
      <c r="B1" s="1" t="s">
        <v>11</v>
      </c>
      <c r="C1" s="1" t="s">
        <v>12</v>
      </c>
      <c r="D1" s="1" t="s">
        <v>28</v>
      </c>
      <c r="E1" s="1" t="s">
        <v>47</v>
      </c>
      <c r="F1" s="1" t="s">
        <v>58</v>
      </c>
    </row>
    <row r="2" spans="1:7">
      <c r="A2">
        <v>199</v>
      </c>
      <c r="B2">
        <v>2</v>
      </c>
      <c r="C2" t="s">
        <v>6</v>
      </c>
      <c r="D2" t="s">
        <v>54</v>
      </c>
      <c r="E2" t="s">
        <v>32</v>
      </c>
      <c r="F2" s="3" t="s">
        <v>59</v>
      </c>
    </row>
    <row r="3" spans="1:7">
      <c r="A3">
        <v>200</v>
      </c>
      <c r="B3">
        <v>6</v>
      </c>
      <c r="C3" t="s">
        <v>5</v>
      </c>
      <c r="D3" t="s">
        <v>53</v>
      </c>
      <c r="E3" t="s">
        <v>37</v>
      </c>
      <c r="F3" s="3" t="s">
        <v>59</v>
      </c>
    </row>
    <row r="4" spans="1:7">
      <c r="A4">
        <v>201</v>
      </c>
      <c r="B4">
        <v>3</v>
      </c>
      <c r="C4" t="s">
        <v>0</v>
      </c>
      <c r="D4" t="s">
        <v>48</v>
      </c>
      <c r="E4" t="s">
        <v>33</v>
      </c>
      <c r="F4" s="3" t="s">
        <v>59</v>
      </c>
    </row>
    <row r="5" spans="1:7">
      <c r="A5">
        <v>202</v>
      </c>
      <c r="B5">
        <v>3</v>
      </c>
      <c r="C5" t="s">
        <v>1</v>
      </c>
      <c r="D5" t="s">
        <v>49</v>
      </c>
      <c r="E5" t="s">
        <v>33</v>
      </c>
      <c r="F5" s="3" t="s">
        <v>59</v>
      </c>
      <c r="G5" t="s">
        <v>60</v>
      </c>
    </row>
    <row r="6" spans="1:7">
      <c r="A6">
        <v>203</v>
      </c>
      <c r="B6">
        <v>4</v>
      </c>
      <c r="C6" t="s">
        <v>2</v>
      </c>
      <c r="D6" t="s">
        <v>50</v>
      </c>
      <c r="E6" t="s">
        <v>34</v>
      </c>
      <c r="F6" s="3" t="s">
        <v>59</v>
      </c>
      <c r="G6" t="s">
        <v>61</v>
      </c>
    </row>
    <row r="7" spans="1:7">
      <c r="A7">
        <v>204</v>
      </c>
      <c r="B7">
        <v>7</v>
      </c>
      <c r="C7" t="s">
        <v>3</v>
      </c>
      <c r="D7" t="s">
        <v>51</v>
      </c>
      <c r="E7" t="s">
        <v>38</v>
      </c>
      <c r="F7" s="3" t="s">
        <v>59</v>
      </c>
      <c r="G7" t="s">
        <v>62</v>
      </c>
    </row>
    <row r="8" spans="1:7">
      <c r="A8">
        <v>205</v>
      </c>
      <c r="B8">
        <v>5</v>
      </c>
      <c r="C8" t="s">
        <v>4</v>
      </c>
      <c r="D8" t="s">
        <v>52</v>
      </c>
      <c r="E8" t="s">
        <v>35</v>
      </c>
      <c r="F8" s="3"/>
      <c r="G8" t="s">
        <v>63</v>
      </c>
    </row>
    <row r="9" spans="1:7">
      <c r="A9">
        <v>206</v>
      </c>
      <c r="B9">
        <v>3</v>
      </c>
      <c r="C9" t="s">
        <v>7</v>
      </c>
      <c r="D9" t="s">
        <v>55</v>
      </c>
      <c r="E9" t="s">
        <v>33</v>
      </c>
      <c r="F9" s="3" t="s">
        <v>59</v>
      </c>
    </row>
    <row r="10" spans="1:7">
      <c r="A10">
        <v>207</v>
      </c>
      <c r="B10">
        <v>1</v>
      </c>
      <c r="C10" t="s">
        <v>8</v>
      </c>
      <c r="D10" t="s">
        <v>56</v>
      </c>
      <c r="E10" t="s">
        <v>30</v>
      </c>
      <c r="F10" s="3" t="s">
        <v>59</v>
      </c>
      <c r="G10" t="s">
        <v>64</v>
      </c>
    </row>
    <row r="11" spans="1:7">
      <c r="A11">
        <v>208</v>
      </c>
      <c r="B11">
        <v>7</v>
      </c>
      <c r="C11" t="s">
        <v>9</v>
      </c>
      <c r="D11" t="s">
        <v>57</v>
      </c>
      <c r="E11" t="s">
        <v>38</v>
      </c>
      <c r="F11" s="3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G16" sqref="G16"/>
    </sheetView>
  </sheetViews>
  <sheetFormatPr baseColWidth="10" defaultColWidth="11.5" defaultRowHeight="15"/>
  <cols>
    <col min="1" max="1" width="5.5" customWidth="1"/>
    <col min="3" max="3" width="11.5" style="7"/>
  </cols>
  <sheetData>
    <row r="1" spans="1:3" s="1" customFormat="1">
      <c r="A1" s="1" t="s">
        <v>10</v>
      </c>
      <c r="B1" s="1" t="s">
        <v>28</v>
      </c>
      <c r="C1" s="6" t="s">
        <v>29</v>
      </c>
    </row>
    <row r="2" spans="1:3">
      <c r="A2">
        <v>1</v>
      </c>
      <c r="B2" t="s">
        <v>30</v>
      </c>
      <c r="C2" s="7" t="s">
        <v>31</v>
      </c>
    </row>
    <row r="3" spans="1:3">
      <c r="A3">
        <v>2</v>
      </c>
      <c r="B3" t="s">
        <v>32</v>
      </c>
      <c r="C3" s="7" t="s">
        <v>32</v>
      </c>
    </row>
    <row r="4" spans="1:3">
      <c r="A4">
        <v>3</v>
      </c>
      <c r="B4" t="s">
        <v>33</v>
      </c>
      <c r="C4" s="7" t="s">
        <v>31</v>
      </c>
    </row>
    <row r="5" spans="1:3">
      <c r="A5">
        <v>4</v>
      </c>
      <c r="B5" t="s">
        <v>34</v>
      </c>
      <c r="C5" s="7" t="s">
        <v>30</v>
      </c>
    </row>
    <row r="6" spans="1:3">
      <c r="A6">
        <v>5</v>
      </c>
      <c r="B6" t="s">
        <v>35</v>
      </c>
      <c r="C6" s="7" t="s">
        <v>36</v>
      </c>
    </row>
    <row r="7" spans="1:3">
      <c r="A7">
        <v>6</v>
      </c>
      <c r="B7" t="s">
        <v>37</v>
      </c>
      <c r="C7" s="7" t="s">
        <v>37</v>
      </c>
    </row>
    <row r="8" spans="1:3">
      <c r="A8">
        <v>7</v>
      </c>
      <c r="B8" t="s">
        <v>38</v>
      </c>
      <c r="C8" s="7" t="s">
        <v>36</v>
      </c>
    </row>
    <row r="9" spans="1:3">
      <c r="A9">
        <v>8</v>
      </c>
      <c r="B9" t="s">
        <v>39</v>
      </c>
      <c r="C9" s="7" t="s">
        <v>32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E59"/>
  <sheetViews>
    <sheetView workbookViewId="0">
      <selection activeCell="D58" sqref="D58"/>
    </sheetView>
  </sheetViews>
  <sheetFormatPr baseColWidth="10" defaultColWidth="11.5" defaultRowHeight="15"/>
  <cols>
    <col min="1" max="1" width="47.6640625" customWidth="1"/>
  </cols>
  <sheetData>
    <row r="1" spans="1:5" s="1" customFormat="1">
      <c r="A1" s="1" t="s">
        <v>12</v>
      </c>
      <c r="B1" s="1" t="s">
        <v>26</v>
      </c>
      <c r="C1" s="1" t="s">
        <v>19</v>
      </c>
      <c r="D1" s="1" t="s">
        <v>20</v>
      </c>
      <c r="E1" s="1" t="s">
        <v>23</v>
      </c>
    </row>
    <row r="2" spans="1:5" hidden="1">
      <c r="A2" t="s">
        <v>0</v>
      </c>
      <c r="B2">
        <v>1</v>
      </c>
      <c r="C2">
        <v>456</v>
      </c>
      <c r="D2">
        <v>152</v>
      </c>
      <c r="E2">
        <v>3</v>
      </c>
    </row>
    <row r="3" spans="1:5" hidden="1">
      <c r="A3" t="s">
        <v>0</v>
      </c>
      <c r="B3">
        <v>3</v>
      </c>
      <c r="C3">
        <v>290</v>
      </c>
      <c r="D3">
        <v>72</v>
      </c>
      <c r="E3">
        <v>4</v>
      </c>
    </row>
    <row r="4" spans="1:5" hidden="1">
      <c r="A4" t="s">
        <v>0</v>
      </c>
      <c r="B4">
        <v>4</v>
      </c>
      <c r="C4">
        <v>51</v>
      </c>
      <c r="D4">
        <v>51</v>
      </c>
      <c r="E4">
        <v>1</v>
      </c>
    </row>
    <row r="5" spans="1:5" hidden="1">
      <c r="A5" t="s">
        <v>0</v>
      </c>
      <c r="B5">
        <v>6</v>
      </c>
      <c r="C5">
        <v>225</v>
      </c>
      <c r="D5">
        <v>225</v>
      </c>
      <c r="E5">
        <v>1</v>
      </c>
    </row>
    <row r="6" spans="1:5" hidden="1">
      <c r="A6" t="s">
        <v>0</v>
      </c>
      <c r="B6">
        <v>7</v>
      </c>
      <c r="C6">
        <v>106</v>
      </c>
      <c r="D6">
        <v>106</v>
      </c>
      <c r="E6">
        <v>1</v>
      </c>
    </row>
    <row r="7" spans="1:5" hidden="1">
      <c r="A7" t="s">
        <v>1</v>
      </c>
      <c r="B7">
        <v>1</v>
      </c>
      <c r="C7">
        <v>125</v>
      </c>
      <c r="D7">
        <v>62</v>
      </c>
      <c r="E7">
        <v>2</v>
      </c>
    </row>
    <row r="8" spans="1:5" hidden="1">
      <c r="A8" t="s">
        <v>1</v>
      </c>
      <c r="B8">
        <v>2</v>
      </c>
      <c r="C8">
        <v>304</v>
      </c>
      <c r="D8">
        <v>60</v>
      </c>
      <c r="E8">
        <v>5</v>
      </c>
    </row>
    <row r="9" spans="1:5" hidden="1">
      <c r="A9" t="s">
        <v>1</v>
      </c>
      <c r="B9">
        <v>3</v>
      </c>
      <c r="C9">
        <v>941</v>
      </c>
      <c r="D9">
        <v>156</v>
      </c>
      <c r="E9">
        <v>6</v>
      </c>
    </row>
    <row r="10" spans="1:5" hidden="1">
      <c r="A10" t="s">
        <v>1</v>
      </c>
      <c r="B10">
        <v>4</v>
      </c>
      <c r="C10">
        <v>310</v>
      </c>
      <c r="D10">
        <v>103</v>
      </c>
      <c r="E10">
        <v>3</v>
      </c>
    </row>
    <row r="11" spans="1:5" hidden="1">
      <c r="A11" t="s">
        <v>1</v>
      </c>
      <c r="B11">
        <v>6</v>
      </c>
      <c r="C11">
        <v>930</v>
      </c>
      <c r="D11">
        <v>186</v>
      </c>
      <c r="E11">
        <v>5</v>
      </c>
    </row>
    <row r="12" spans="1:5" hidden="1">
      <c r="A12" t="s">
        <v>1</v>
      </c>
      <c r="B12">
        <v>7</v>
      </c>
      <c r="C12">
        <v>423</v>
      </c>
      <c r="D12">
        <v>211</v>
      </c>
      <c r="E12">
        <v>2</v>
      </c>
    </row>
    <row r="13" spans="1:5" hidden="1">
      <c r="A13" t="s">
        <v>2</v>
      </c>
      <c r="B13">
        <v>1</v>
      </c>
      <c r="C13">
        <v>651</v>
      </c>
      <c r="D13">
        <v>162</v>
      </c>
      <c r="E13">
        <v>4</v>
      </c>
    </row>
    <row r="14" spans="1:5" hidden="1">
      <c r="A14" t="s">
        <v>2</v>
      </c>
      <c r="B14">
        <v>2</v>
      </c>
      <c r="C14">
        <v>127</v>
      </c>
      <c r="D14">
        <v>63</v>
      </c>
      <c r="E14">
        <v>2</v>
      </c>
    </row>
    <row r="15" spans="1:5" hidden="1">
      <c r="A15" t="s">
        <v>2</v>
      </c>
      <c r="B15">
        <v>3</v>
      </c>
      <c r="C15">
        <v>67</v>
      </c>
      <c r="D15">
        <v>67</v>
      </c>
      <c r="E15">
        <v>1</v>
      </c>
    </row>
    <row r="16" spans="1:5" hidden="1">
      <c r="A16" t="s">
        <v>2</v>
      </c>
      <c r="B16">
        <v>4</v>
      </c>
      <c r="C16">
        <v>944</v>
      </c>
      <c r="D16">
        <v>104</v>
      </c>
      <c r="E16">
        <v>9</v>
      </c>
    </row>
    <row r="17" spans="1:5" hidden="1">
      <c r="A17" t="s">
        <v>2</v>
      </c>
      <c r="B17">
        <v>5</v>
      </c>
      <c r="C17">
        <v>360</v>
      </c>
      <c r="D17">
        <v>180</v>
      </c>
      <c r="E17">
        <v>2</v>
      </c>
    </row>
    <row r="18" spans="1:5" hidden="1">
      <c r="A18" t="s">
        <v>2</v>
      </c>
      <c r="B18">
        <v>7</v>
      </c>
      <c r="C18">
        <v>286</v>
      </c>
      <c r="D18">
        <v>95</v>
      </c>
      <c r="E18">
        <v>3</v>
      </c>
    </row>
    <row r="19" spans="1:5" hidden="1">
      <c r="A19" t="s">
        <v>2</v>
      </c>
      <c r="B19">
        <v>8</v>
      </c>
      <c r="C19">
        <v>145</v>
      </c>
      <c r="D19">
        <v>145</v>
      </c>
      <c r="E19">
        <v>1</v>
      </c>
    </row>
    <row r="20" spans="1:5" hidden="1">
      <c r="A20" t="s">
        <v>3</v>
      </c>
      <c r="B20">
        <v>3</v>
      </c>
      <c r="C20">
        <v>484</v>
      </c>
      <c r="D20">
        <v>161</v>
      </c>
      <c r="E20">
        <v>3</v>
      </c>
    </row>
    <row r="21" spans="1:5" hidden="1">
      <c r="A21" t="s">
        <v>3</v>
      </c>
      <c r="B21">
        <v>5</v>
      </c>
      <c r="C21">
        <v>155</v>
      </c>
      <c r="D21">
        <v>155</v>
      </c>
      <c r="E21">
        <v>1</v>
      </c>
    </row>
    <row r="22" spans="1:5" hidden="1">
      <c r="A22" t="s">
        <v>3</v>
      </c>
      <c r="B22">
        <v>6</v>
      </c>
      <c r="C22">
        <v>755</v>
      </c>
      <c r="D22">
        <v>125</v>
      </c>
      <c r="E22">
        <v>6</v>
      </c>
    </row>
    <row r="23" spans="1:5" hidden="1">
      <c r="A23" t="s">
        <v>3</v>
      </c>
      <c r="B23">
        <v>7</v>
      </c>
      <c r="C23">
        <v>1109</v>
      </c>
      <c r="D23">
        <v>158</v>
      </c>
      <c r="E23">
        <v>7</v>
      </c>
    </row>
    <row r="24" spans="1:5" hidden="1">
      <c r="A24" t="s">
        <v>3</v>
      </c>
      <c r="B24">
        <v>8</v>
      </c>
      <c r="C24">
        <v>354</v>
      </c>
      <c r="D24">
        <v>177</v>
      </c>
      <c r="E24">
        <v>2</v>
      </c>
    </row>
    <row r="25" spans="1:5" hidden="1">
      <c r="A25" t="s">
        <v>4</v>
      </c>
      <c r="B25">
        <v>1</v>
      </c>
      <c r="C25">
        <v>515</v>
      </c>
      <c r="D25">
        <v>171</v>
      </c>
      <c r="E25">
        <v>3</v>
      </c>
    </row>
    <row r="26" spans="1:5" hidden="1">
      <c r="A26" t="s">
        <v>4</v>
      </c>
      <c r="B26">
        <v>2</v>
      </c>
      <c r="C26">
        <v>99</v>
      </c>
      <c r="D26">
        <v>99</v>
      </c>
      <c r="E26">
        <v>1</v>
      </c>
    </row>
    <row r="27" spans="1:5" hidden="1">
      <c r="A27" t="s">
        <v>4</v>
      </c>
      <c r="B27">
        <v>3</v>
      </c>
      <c r="C27">
        <v>311</v>
      </c>
      <c r="D27">
        <v>311</v>
      </c>
      <c r="E27">
        <v>1</v>
      </c>
    </row>
    <row r="28" spans="1:5" hidden="1">
      <c r="A28" t="s">
        <v>4</v>
      </c>
      <c r="B28">
        <v>4</v>
      </c>
      <c r="C28">
        <v>183</v>
      </c>
      <c r="D28">
        <v>91</v>
      </c>
      <c r="E28">
        <v>2</v>
      </c>
    </row>
    <row r="29" spans="1:5" hidden="1">
      <c r="A29" t="s">
        <v>4</v>
      </c>
      <c r="B29">
        <v>5</v>
      </c>
      <c r="C29">
        <v>341</v>
      </c>
      <c r="D29">
        <v>170</v>
      </c>
      <c r="E29">
        <v>2</v>
      </c>
    </row>
    <row r="30" spans="1:5" hidden="1">
      <c r="A30" t="s">
        <v>4</v>
      </c>
      <c r="B30">
        <v>6</v>
      </c>
      <c r="C30">
        <v>1776</v>
      </c>
      <c r="D30">
        <v>296</v>
      </c>
      <c r="E30">
        <v>6</v>
      </c>
    </row>
    <row r="31" spans="1:5" hidden="1">
      <c r="A31" t="s">
        <v>5</v>
      </c>
      <c r="B31">
        <v>6</v>
      </c>
      <c r="C31">
        <v>1799</v>
      </c>
      <c r="D31">
        <v>149</v>
      </c>
      <c r="E31">
        <v>12</v>
      </c>
    </row>
    <row r="32" spans="1:5" hidden="1">
      <c r="A32" t="s">
        <v>5</v>
      </c>
      <c r="B32">
        <v>3</v>
      </c>
      <c r="C32">
        <v>726</v>
      </c>
      <c r="D32">
        <v>242</v>
      </c>
      <c r="E32">
        <v>3</v>
      </c>
    </row>
    <row r="33" spans="1:5" hidden="1">
      <c r="A33" t="s">
        <v>5</v>
      </c>
      <c r="B33">
        <v>2</v>
      </c>
      <c r="C33">
        <v>6</v>
      </c>
      <c r="D33">
        <v>6</v>
      </c>
      <c r="E33">
        <v>1</v>
      </c>
    </row>
    <row r="34" spans="1:5" hidden="1">
      <c r="A34" t="s">
        <v>6</v>
      </c>
      <c r="B34">
        <v>1</v>
      </c>
      <c r="C34">
        <v>79</v>
      </c>
      <c r="D34">
        <v>79</v>
      </c>
      <c r="E34">
        <v>1</v>
      </c>
    </row>
    <row r="35" spans="1:5" hidden="1">
      <c r="A35" t="s">
        <v>6</v>
      </c>
      <c r="B35">
        <v>2</v>
      </c>
      <c r="C35">
        <v>1719</v>
      </c>
      <c r="D35">
        <v>122</v>
      </c>
      <c r="E35">
        <v>14</v>
      </c>
    </row>
    <row r="36" spans="1:5" hidden="1">
      <c r="A36" t="s">
        <v>6</v>
      </c>
      <c r="B36">
        <v>3</v>
      </c>
      <c r="C36">
        <v>568</v>
      </c>
      <c r="D36">
        <v>142</v>
      </c>
      <c r="E36">
        <v>4</v>
      </c>
    </row>
    <row r="37" spans="1:5" hidden="1">
      <c r="A37" t="s">
        <v>6</v>
      </c>
      <c r="B37">
        <v>4</v>
      </c>
      <c r="C37">
        <v>177</v>
      </c>
      <c r="D37">
        <v>177</v>
      </c>
      <c r="E37">
        <v>1</v>
      </c>
    </row>
    <row r="38" spans="1:5" hidden="1">
      <c r="A38" t="s">
        <v>6</v>
      </c>
      <c r="B38">
        <v>5</v>
      </c>
      <c r="C38">
        <v>33</v>
      </c>
      <c r="D38">
        <v>33</v>
      </c>
      <c r="E38">
        <v>1</v>
      </c>
    </row>
    <row r="39" spans="1:5" hidden="1">
      <c r="A39" t="s">
        <v>6</v>
      </c>
      <c r="B39">
        <v>6</v>
      </c>
      <c r="C39">
        <v>33</v>
      </c>
      <c r="D39">
        <v>33</v>
      </c>
      <c r="E39">
        <v>1</v>
      </c>
    </row>
    <row r="40" spans="1:5" hidden="1">
      <c r="A40" t="s">
        <v>6</v>
      </c>
      <c r="B40">
        <v>7</v>
      </c>
      <c r="C40">
        <v>213</v>
      </c>
      <c r="D40">
        <v>213</v>
      </c>
      <c r="E40">
        <v>1</v>
      </c>
    </row>
    <row r="41" spans="1:5" hidden="1">
      <c r="A41" t="s">
        <v>7</v>
      </c>
      <c r="B41">
        <v>2</v>
      </c>
      <c r="C41">
        <v>206</v>
      </c>
      <c r="D41">
        <v>103</v>
      </c>
      <c r="E41">
        <v>2</v>
      </c>
    </row>
    <row r="42" spans="1:5" hidden="1">
      <c r="A42" t="s">
        <v>7</v>
      </c>
      <c r="B42">
        <v>3</v>
      </c>
      <c r="C42">
        <v>3268</v>
      </c>
      <c r="D42">
        <v>272</v>
      </c>
      <c r="E42">
        <v>12</v>
      </c>
    </row>
    <row r="43" spans="1:5" hidden="1">
      <c r="A43" t="s">
        <v>7</v>
      </c>
      <c r="B43">
        <v>4</v>
      </c>
      <c r="C43">
        <v>329</v>
      </c>
      <c r="D43">
        <v>164</v>
      </c>
      <c r="E43">
        <v>2</v>
      </c>
    </row>
    <row r="44" spans="1:5" hidden="1">
      <c r="A44" t="s">
        <v>7</v>
      </c>
      <c r="B44">
        <v>5</v>
      </c>
      <c r="C44">
        <v>493</v>
      </c>
      <c r="D44">
        <v>123</v>
      </c>
      <c r="E44">
        <v>4</v>
      </c>
    </row>
    <row r="45" spans="1:5" hidden="1">
      <c r="A45" t="s">
        <v>7</v>
      </c>
      <c r="B45">
        <v>6</v>
      </c>
      <c r="C45">
        <v>348</v>
      </c>
      <c r="D45">
        <v>116</v>
      </c>
      <c r="E45">
        <v>3</v>
      </c>
    </row>
    <row r="46" spans="1:5" hidden="1">
      <c r="A46" t="s">
        <v>7</v>
      </c>
      <c r="B46">
        <v>7</v>
      </c>
      <c r="C46">
        <v>605</v>
      </c>
      <c r="D46">
        <v>302</v>
      </c>
      <c r="E46">
        <v>2</v>
      </c>
    </row>
    <row r="47" spans="1:5" hidden="1">
      <c r="A47" t="s">
        <v>8</v>
      </c>
      <c r="B47">
        <v>2</v>
      </c>
      <c r="C47">
        <v>14</v>
      </c>
      <c r="D47">
        <v>14</v>
      </c>
      <c r="E47">
        <v>1</v>
      </c>
    </row>
    <row r="48" spans="1:5" hidden="1">
      <c r="A48" t="s">
        <v>8</v>
      </c>
      <c r="B48">
        <v>3</v>
      </c>
      <c r="C48">
        <v>515</v>
      </c>
      <c r="D48">
        <v>171</v>
      </c>
      <c r="E48">
        <v>3</v>
      </c>
    </row>
    <row r="49" spans="1:5" hidden="1">
      <c r="A49" t="s">
        <v>8</v>
      </c>
      <c r="B49">
        <v>4</v>
      </c>
      <c r="C49">
        <v>42</v>
      </c>
      <c r="D49">
        <v>42</v>
      </c>
      <c r="E49">
        <v>1</v>
      </c>
    </row>
    <row r="50" spans="1:5" hidden="1">
      <c r="A50" t="s">
        <v>8</v>
      </c>
      <c r="B50">
        <v>5</v>
      </c>
      <c r="C50">
        <v>81</v>
      </c>
      <c r="D50">
        <v>40</v>
      </c>
      <c r="E50">
        <v>2</v>
      </c>
    </row>
    <row r="51" spans="1:5" hidden="1">
      <c r="A51" t="s">
        <v>8</v>
      </c>
      <c r="B51">
        <v>6</v>
      </c>
      <c r="C51">
        <v>1144</v>
      </c>
      <c r="D51">
        <v>143</v>
      </c>
      <c r="E51">
        <v>8</v>
      </c>
    </row>
    <row r="52" spans="1:5" hidden="1">
      <c r="A52" t="s">
        <v>8</v>
      </c>
      <c r="B52">
        <v>8</v>
      </c>
      <c r="C52">
        <v>121</v>
      </c>
      <c r="D52">
        <v>60</v>
      </c>
      <c r="E52">
        <v>2</v>
      </c>
    </row>
    <row r="53" spans="1:5">
      <c r="A53" t="s">
        <v>9</v>
      </c>
      <c r="B53">
        <v>1</v>
      </c>
      <c r="C53">
        <v>282</v>
      </c>
      <c r="D53">
        <v>141</v>
      </c>
      <c r="E53">
        <v>2</v>
      </c>
    </row>
    <row r="54" spans="1:5">
      <c r="A54" t="s">
        <v>9</v>
      </c>
      <c r="B54">
        <v>2</v>
      </c>
      <c r="C54">
        <v>521</v>
      </c>
      <c r="D54">
        <v>260</v>
      </c>
      <c r="E54">
        <v>2</v>
      </c>
    </row>
    <row r="55" spans="1:5">
      <c r="A55" t="s">
        <v>9</v>
      </c>
      <c r="B55">
        <v>3</v>
      </c>
      <c r="C55">
        <v>981</v>
      </c>
      <c r="D55">
        <v>245</v>
      </c>
      <c r="E55">
        <v>4</v>
      </c>
    </row>
    <row r="56" spans="1:5">
      <c r="A56" t="s">
        <v>9</v>
      </c>
      <c r="B56">
        <v>5</v>
      </c>
      <c r="C56">
        <v>515</v>
      </c>
      <c r="D56">
        <v>515</v>
      </c>
      <c r="E56">
        <v>1</v>
      </c>
    </row>
    <row r="57" spans="1:5">
      <c r="A57" t="s">
        <v>9</v>
      </c>
      <c r="B57">
        <v>6</v>
      </c>
      <c r="C57">
        <v>550</v>
      </c>
      <c r="D57">
        <v>275</v>
      </c>
      <c r="E57">
        <v>2</v>
      </c>
    </row>
    <row r="58" spans="1:5">
      <c r="A58" t="s">
        <v>9</v>
      </c>
      <c r="B58">
        <v>7</v>
      </c>
      <c r="C58">
        <v>62</v>
      </c>
      <c r="D58">
        <v>62</v>
      </c>
      <c r="E58">
        <v>1</v>
      </c>
    </row>
    <row r="59" spans="1:5">
      <c r="A59" t="s">
        <v>9</v>
      </c>
      <c r="B59">
        <v>8</v>
      </c>
      <c r="C59">
        <v>482</v>
      </c>
      <c r="D59">
        <v>120</v>
      </c>
      <c r="E59">
        <v>4</v>
      </c>
    </row>
  </sheetData>
  <autoFilter ref="A1:E59" xr:uid="{00000000-0009-0000-0000-000008000000}">
    <filterColumn colId="0">
      <filters>
        <filter val="class_utils_1aee93c24d24f1a57e859fcd83bb4ef1d3"/>
      </filters>
    </filterColumn>
    <sortState ref="A53:E59">
      <sortCondition ref="B1:B59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Fleiss Kappa</vt:lpstr>
      <vt:lpstr>annotations</vt:lpstr>
      <vt:lpstr>LOC</vt:lpstr>
      <vt:lpstr>Entropy Regression</vt:lpstr>
      <vt:lpstr>Herfindahl Regression</vt:lpstr>
      <vt:lpstr>Herfindahl Regression OLD</vt:lpstr>
      <vt:lpstr>annotations correct answers</vt:lpstr>
      <vt:lpstr>codeinformation</vt:lpstr>
      <vt:lpstr>annotations aggregated per type</vt:lpstr>
      <vt:lpstr>annotations aggregated global</vt:lpstr>
      <vt:lpstr>users aggregated 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Heil</dc:creator>
  <cp:lastModifiedBy>Microsoft Office User</cp:lastModifiedBy>
  <dcterms:created xsi:type="dcterms:W3CDTF">2017-04-12T10:25:53Z</dcterms:created>
  <dcterms:modified xsi:type="dcterms:W3CDTF">2019-05-27T09:22:01Z</dcterms:modified>
</cp:coreProperties>
</file>