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ropbox/PhD/data/rewamp/"/>
    </mc:Choice>
  </mc:AlternateContent>
  <xr:revisionPtr revIDLastSave="0" documentId="13_ncr:1_{C67C30A5-E0A4-B44E-B371-861FE4B339F5}" xr6:coauthVersionLast="36" xr6:coauthVersionMax="36" xr10:uidLastSave="{00000000-0000-0000-0000-000000000000}"/>
  <bookViews>
    <workbookView xWindow="0" yWindow="460" windowWidth="28800" windowHeight="17540" activeTab="2" xr2:uid="{00000000-000D-0000-FFFF-FFFF00000000}"/>
  </bookViews>
  <sheets>
    <sheet name="ALL EMPIRICAL" sheetId="6" r:id="rId1"/>
    <sheet name="ALL TIMES" sheetId="7" r:id="rId2"/>
    <sheet name="ALL EFFORTS" sheetId="8" r:id="rId3"/>
    <sheet name="Tabelle1" sheetId="1" r:id="rId4"/>
    <sheet name="Tabelle2" sheetId="2" r:id="rId5"/>
    <sheet name="Tabelle3" sheetId="3" r:id="rId6"/>
    <sheet name="Tabelle4" sheetId="4" r:id="rId7"/>
    <sheet name="Tabelle5" sheetId="5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7" l="1"/>
  <c r="K17" i="7"/>
  <c r="J17" i="7"/>
  <c r="I17" i="7"/>
  <c r="H17" i="7"/>
  <c r="G17" i="7"/>
  <c r="F17" i="7"/>
  <c r="E17" i="7"/>
  <c r="D17" i="7"/>
  <c r="C17" i="7"/>
  <c r="B17" i="7"/>
  <c r="A17" i="7"/>
  <c r="L16" i="7"/>
  <c r="K16" i="7"/>
  <c r="J16" i="7"/>
  <c r="I16" i="7"/>
  <c r="H16" i="7"/>
  <c r="G16" i="7"/>
  <c r="F16" i="7"/>
  <c r="E16" i="7"/>
  <c r="D16" i="7"/>
  <c r="C16" i="7"/>
  <c r="B16" i="7"/>
  <c r="A16" i="7"/>
  <c r="L15" i="7"/>
  <c r="K15" i="7"/>
  <c r="J15" i="7"/>
  <c r="I15" i="7"/>
  <c r="H15" i="7"/>
  <c r="G15" i="7"/>
  <c r="F15" i="7"/>
  <c r="E15" i="7"/>
  <c r="D15" i="7"/>
  <c r="C15" i="7"/>
  <c r="B15" i="7"/>
  <c r="A15" i="7"/>
  <c r="L14" i="7"/>
  <c r="K14" i="7"/>
  <c r="J14" i="7"/>
  <c r="I14" i="7"/>
  <c r="H14" i="7"/>
  <c r="G14" i="7"/>
  <c r="F14" i="7"/>
  <c r="E14" i="7"/>
  <c r="D14" i="7"/>
  <c r="C14" i="7"/>
  <c r="B14" i="7"/>
  <c r="A14" i="7"/>
  <c r="L13" i="7"/>
  <c r="K13" i="7"/>
  <c r="J13" i="7"/>
  <c r="I13" i="7"/>
  <c r="H13" i="7"/>
  <c r="G13" i="7"/>
  <c r="F13" i="7"/>
  <c r="E13" i="7"/>
  <c r="D13" i="7"/>
  <c r="C13" i="7"/>
  <c r="B13" i="7"/>
  <c r="A13" i="7"/>
  <c r="K12" i="7"/>
  <c r="J12" i="7"/>
  <c r="I12" i="7"/>
  <c r="H12" i="7"/>
  <c r="G12" i="7"/>
  <c r="F12" i="7"/>
  <c r="E12" i="7"/>
  <c r="D12" i="7"/>
  <c r="C12" i="7"/>
  <c r="B12" i="7"/>
  <c r="A12" i="7"/>
  <c r="L12" i="7"/>
  <c r="R19" i="5"/>
  <c r="B8" i="5" l="1"/>
  <c r="AK12" i="5"/>
  <c r="AE10" i="5"/>
  <c r="O17" i="5"/>
  <c r="O16" i="5"/>
  <c r="R17" i="5"/>
  <c r="Q27" i="5"/>
  <c r="Q26" i="5"/>
  <c r="Q25" i="5"/>
  <c r="Q24" i="5"/>
  <c r="Q23" i="5"/>
  <c r="Q22" i="5"/>
  <c r="P28" i="5"/>
  <c r="O28" i="5"/>
  <c r="O27" i="5"/>
  <c r="O26" i="5"/>
  <c r="O25" i="5"/>
  <c r="O24" i="5"/>
  <c r="O23" i="5"/>
  <c r="O22" i="5"/>
  <c r="P27" i="5"/>
  <c r="P26" i="5"/>
  <c r="P25" i="5"/>
  <c r="P24" i="5"/>
  <c r="P23" i="5"/>
  <c r="P22" i="5"/>
  <c r="R20" i="5"/>
  <c r="U16" i="5"/>
  <c r="T16" i="5"/>
  <c r="Q16" i="5"/>
  <c r="R18" i="5"/>
  <c r="O8" i="5"/>
  <c r="S16" i="5"/>
  <c r="R16" i="5"/>
  <c r="K12" i="5"/>
  <c r="L12" i="5"/>
  <c r="L8" i="5"/>
  <c r="K8" i="5"/>
  <c r="AG10" i="5"/>
  <c r="AF10" i="5"/>
  <c r="AE9" i="5"/>
  <c r="M9" i="5"/>
  <c r="N10" i="5"/>
  <c r="M10" i="5"/>
  <c r="N9" i="5"/>
  <c r="B24" i="5"/>
  <c r="B23" i="5"/>
  <c r="AF9" i="5"/>
  <c r="A20" i="5" l="1"/>
  <c r="A19" i="5"/>
  <c r="A18" i="5"/>
  <c r="A17" i="5"/>
  <c r="A16" i="5"/>
  <c r="A15" i="5"/>
  <c r="D8" i="5" l="1"/>
  <c r="C8" i="5"/>
  <c r="G19" i="5" l="1"/>
  <c r="G21" i="5" s="1"/>
  <c r="H21" i="5" s="1"/>
  <c r="G18" i="5"/>
  <c r="T11" i="5" l="1"/>
  <c r="P14" i="5" l="1"/>
  <c r="R14" i="5"/>
  <c r="S14" i="5"/>
  <c r="T14" i="5"/>
  <c r="W14" i="5"/>
  <c r="X14" i="5"/>
  <c r="O14" i="5"/>
  <c r="P8" i="5"/>
  <c r="Q8" i="5"/>
  <c r="R8" i="5"/>
  <c r="S8" i="5"/>
  <c r="T8" i="5"/>
  <c r="U8" i="5"/>
  <c r="V8" i="5"/>
  <c r="W8" i="5"/>
  <c r="X8" i="5"/>
  <c r="Y8" i="5"/>
  <c r="Z8" i="5"/>
  <c r="P9" i="5"/>
  <c r="Q9" i="5"/>
  <c r="R9" i="5"/>
  <c r="S9" i="5"/>
  <c r="T9" i="5"/>
  <c r="U9" i="5"/>
  <c r="V9" i="5"/>
  <c r="W9" i="5"/>
  <c r="X9" i="5"/>
  <c r="Y9" i="5"/>
  <c r="Z9" i="5"/>
  <c r="P10" i="5"/>
  <c r="Q10" i="5"/>
  <c r="R10" i="5"/>
  <c r="S10" i="5"/>
  <c r="T10" i="5"/>
  <c r="U10" i="5"/>
  <c r="V10" i="5"/>
  <c r="W10" i="5"/>
  <c r="X10" i="5"/>
  <c r="Y10" i="5"/>
  <c r="Z10" i="5"/>
  <c r="Q11" i="5"/>
  <c r="Q14" i="5" s="1"/>
  <c r="U11" i="5"/>
  <c r="U14" i="5" s="1"/>
  <c r="V11" i="5"/>
  <c r="V14" i="5" s="1"/>
  <c r="Y11" i="5"/>
  <c r="Y14" i="5" s="1"/>
  <c r="Z11" i="5"/>
  <c r="Z14" i="5" s="1"/>
  <c r="P12" i="5"/>
  <c r="Q12" i="5"/>
  <c r="R12" i="5"/>
  <c r="S12" i="5"/>
  <c r="T12" i="5"/>
  <c r="U12" i="5"/>
  <c r="V12" i="5"/>
  <c r="W12" i="5"/>
  <c r="X12" i="5"/>
  <c r="Y12" i="5"/>
  <c r="Z12" i="5"/>
  <c r="O12" i="5"/>
  <c r="O10" i="5"/>
  <c r="O9" i="5"/>
  <c r="L20" i="5"/>
  <c r="A11" i="4"/>
  <c r="L10" i="5"/>
  <c r="K10" i="5"/>
  <c r="J12" i="4"/>
  <c r="H10" i="5"/>
  <c r="H11" i="5"/>
  <c r="H12" i="5"/>
  <c r="H13" i="5"/>
  <c r="H14" i="5"/>
  <c r="H15" i="5"/>
  <c r="G11" i="5"/>
  <c r="G12" i="5"/>
  <c r="G13" i="5"/>
  <c r="G14" i="5"/>
  <c r="G15" i="5"/>
  <c r="G10" i="5"/>
  <c r="J11" i="4"/>
  <c r="J10" i="4"/>
  <c r="L9" i="5"/>
  <c r="K9" i="5"/>
  <c r="B12" i="4"/>
  <c r="C12" i="4"/>
  <c r="D12" i="4"/>
  <c r="E12" i="4"/>
  <c r="F12" i="4"/>
  <c r="G12" i="4"/>
  <c r="H12" i="4"/>
  <c r="I12" i="4"/>
  <c r="B11" i="4"/>
  <c r="C11" i="4"/>
  <c r="D11" i="4"/>
  <c r="E11" i="4"/>
  <c r="F11" i="4"/>
  <c r="G11" i="4"/>
  <c r="H11" i="4"/>
  <c r="I11" i="4"/>
  <c r="A12" i="4"/>
  <c r="B10" i="4"/>
  <c r="C10" i="4"/>
  <c r="D10" i="4"/>
  <c r="E10" i="4"/>
  <c r="F10" i="4"/>
  <c r="G10" i="4"/>
  <c r="H10" i="4"/>
  <c r="I10" i="4"/>
  <c r="A10" i="4"/>
  <c r="I11" i="5" l="1"/>
  <c r="I14" i="5" s="1"/>
  <c r="J12" i="5"/>
  <c r="J11" i="5"/>
  <c r="J10" i="5"/>
  <c r="I12" i="5"/>
  <c r="I15" i="5" s="1"/>
  <c r="K15" i="5" s="1"/>
  <c r="I10" i="5"/>
  <c r="AB9" i="5"/>
  <c r="AC9" i="5"/>
  <c r="AD9" i="5"/>
  <c r="AA9" i="5"/>
  <c r="H8" i="4" l="1"/>
  <c r="I8" i="4"/>
  <c r="J8" i="4"/>
  <c r="F8" i="4"/>
  <c r="G8" i="4"/>
  <c r="D8" i="4"/>
  <c r="E8" i="4"/>
  <c r="C8" i="4"/>
  <c r="B8" i="4"/>
  <c r="A8" i="4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E23" i="2"/>
  <c r="E22" i="2"/>
  <c r="E21" i="2"/>
  <c r="E20" i="2"/>
  <c r="E19" i="2"/>
  <c r="D23" i="2"/>
  <c r="D22" i="2"/>
  <c r="D21" i="2"/>
  <c r="D20" i="2"/>
  <c r="D19" i="2"/>
  <c r="C23" i="2"/>
  <c r="C22" i="2"/>
  <c r="C21" i="2"/>
  <c r="C20" i="2"/>
  <c r="C19" i="2"/>
  <c r="AW9" i="5"/>
  <c r="AV9" i="5"/>
  <c r="AU9" i="5"/>
  <c r="AG9" i="5"/>
</calcChain>
</file>

<file path=xl/sharedStrings.xml><?xml version="1.0" encoding="utf-8"?>
<sst xmlns="http://schemas.openxmlformats.org/spreadsheetml/2006/main" count="363" uniqueCount="179">
  <si>
    <t>How many years of experience in programming do you have?</t>
  </si>
  <si>
    <t>I have very much experience in web development.</t>
  </si>
  <si>
    <t>I have very much experience in programming C++.</t>
  </si>
  <si>
    <t>I have very much experience in using MFC for creating a GUI.</t>
  </si>
  <si>
    <t>In the legacy I am able to ...</t>
  </si>
  <si>
    <t>In the resulting prototype I am able to ...</t>
  </si>
  <si>
    <t>browse the calendar</t>
  </si>
  <si>
    <t>search all appointments of one patient</t>
  </si>
  <si>
    <t>see all appointments at a specific date</t>
  </si>
  <si>
    <t>find a new appointment by choosing a predefined variety</t>
  </si>
  <si>
    <t>delete an existing appointment</t>
  </si>
  <si>
    <t>Yes</t>
  </si>
  <si>
    <t>No</t>
  </si>
  <si>
    <t>In my opinion the legacy is easy to use.</t>
  </si>
  <si>
    <t>In my opinion the resulting prototype is easy to use.</t>
  </si>
  <si>
    <t>In my opinion it is easy to learn how to use the legacy.</t>
  </si>
  <si>
    <t>In my opinion it is easy to learn how to use the resulting prototype.</t>
  </si>
  <si>
    <t>It was very easy to understand, what I have to do in the ReWaMP process.</t>
  </si>
  <si>
    <t>WASM-T was very easy to use.</t>
  </si>
  <si>
    <t>WASM-T supported me very good at finding code fragments, which need an expert change.</t>
  </si>
  <si>
    <t>WASM-T supported me at writing code fragments by offering ReWaMP flags.</t>
  </si>
  <si>
    <t>WASM-T supported me very good at exporting functions to the server.</t>
  </si>
  <si>
    <t>The ReWaMP process took me only a short amount of time.</t>
  </si>
  <si>
    <t>Without WASM-T the ReWaMP process would take me much longer.</t>
  </si>
  <si>
    <t>Without WASM-T the ReWaMP process would generate much more work for me.</t>
  </si>
  <si>
    <t>I had to do a lot of manual work at the ReWaMP process.</t>
  </si>
  <si>
    <t>The most difficult task was for me...</t>
  </si>
  <si>
    <t>make expert changes</t>
  </si>
  <si>
    <t>Average Processor Time</t>
  </si>
  <si>
    <t>Other Processes</t>
  </si>
  <si>
    <t>CPU-Time 1</t>
  </si>
  <si>
    <t>CPU-Time 2</t>
  </si>
  <si>
    <t>CPU-Time 3</t>
  </si>
  <si>
    <t>Total Duration</t>
  </si>
  <si>
    <t>t_M</t>
  </si>
  <si>
    <t>t_T</t>
  </si>
  <si>
    <t>e_M</t>
  </si>
  <si>
    <t>e_T</t>
  </si>
  <si>
    <t>Time Action 1</t>
  </si>
  <si>
    <t>Time Action 2</t>
  </si>
  <si>
    <t>Time Action 3</t>
  </si>
  <si>
    <t>Time Action 4</t>
  </si>
  <si>
    <t>Time Action 5</t>
  </si>
  <si>
    <t>Time Action 6</t>
  </si>
  <si>
    <t>Time Action 7</t>
  </si>
  <si>
    <t>e_M4</t>
  </si>
  <si>
    <t>e_M5</t>
  </si>
  <si>
    <t>e Create 4</t>
  </si>
  <si>
    <t>e Update 4</t>
  </si>
  <si>
    <t>e Delete 4</t>
  </si>
  <si>
    <t>e Create 5</t>
  </si>
  <si>
    <t>e Update 5</t>
  </si>
  <si>
    <t>e Delete 5</t>
  </si>
  <si>
    <t>e_T3</t>
  </si>
  <si>
    <t>e_T6</t>
  </si>
  <si>
    <t>e Create 3</t>
  </si>
  <si>
    <t>e Update 3</t>
  </si>
  <si>
    <t>e Delete 3</t>
  </si>
  <si>
    <t>e Create 6</t>
  </si>
  <si>
    <t>e Update 6</t>
  </si>
  <si>
    <t>e Delete 6</t>
  </si>
  <si>
    <t>5.61%</t>
  </si>
  <si>
    <t>5.46%</t>
  </si>
  <si>
    <t>5.59%</t>
  </si>
  <si>
    <t>10.70%</t>
  </si>
  <si>
    <t>13.55%</t>
  </si>
  <si>
    <t>12.09%</t>
  </si>
  <si>
    <t>4.90%</t>
  </si>
  <si>
    <t>4.71%</t>
  </si>
  <si>
    <t>8.40%</t>
  </si>
  <si>
    <t>16.73%</t>
  </si>
  <si>
    <t>17.65%</t>
  </si>
  <si>
    <t>24.81%</t>
  </si>
  <si>
    <t>22.30%</t>
  </si>
  <si>
    <t>23.68%</t>
  </si>
  <si>
    <t>8.63%</t>
  </si>
  <si>
    <t>10.54%</t>
  </si>
  <si>
    <t>9.64%</t>
  </si>
  <si>
    <t>Average eM</t>
  </si>
  <si>
    <t>Average eT</t>
  </si>
  <si>
    <t>Average eMC</t>
  </si>
  <si>
    <t>Average eMU</t>
  </si>
  <si>
    <t>Average eMD</t>
  </si>
  <si>
    <t>Average eTC</t>
  </si>
  <si>
    <t>Average eTU</t>
  </si>
  <si>
    <t>Average eTD</t>
  </si>
  <si>
    <t>cal</t>
  </si>
  <si>
    <t>appPatient</t>
  </si>
  <si>
    <t>appSee</t>
  </si>
  <si>
    <t>appAcc</t>
  </si>
  <si>
    <t>del</t>
  </si>
  <si>
    <t>y</t>
  </si>
  <si>
    <t>n</t>
  </si>
  <si>
    <t>m</t>
  </si>
  <si>
    <t>extract view related behavior files</t>
  </si>
  <si>
    <t>configure WASM-T</t>
  </si>
  <si>
    <t>write expert file</t>
  </si>
  <si>
    <t>Average eM41</t>
  </si>
  <si>
    <t>Average eM52</t>
  </si>
  <si>
    <t>Average eM42</t>
  </si>
  <si>
    <t>Average eM51</t>
  </si>
  <si>
    <t>In my opinion the legacy is performing just like I expected initially.</t>
  </si>
  <si>
    <t>In my opinion the resulting prototype is performing just like I expected initially.</t>
  </si>
  <si>
    <t>WASM-T carried off much work for me in the ReWaMP process.</t>
  </si>
  <si>
    <t>t_m</t>
  </si>
  <si>
    <t>t_t</t>
  </si>
  <si>
    <t>Range</t>
  </si>
  <si>
    <t>MD</t>
  </si>
  <si>
    <t>SD</t>
  </si>
  <si>
    <t>Avg</t>
  </si>
  <si>
    <t>Var</t>
  </si>
  <si>
    <t>(0.44 * sqrt(19 – 2))/(sqrt(1-0.44^2))</t>
  </si>
  <si>
    <t>Exp Prog</t>
  </si>
  <si>
    <t>Exp Web</t>
  </si>
  <si>
    <t>Exp C++</t>
  </si>
  <si>
    <t>Pearson R</t>
  </si>
  <si>
    <t>p-value</t>
  </si>
  <si>
    <t>test</t>
  </si>
  <si>
    <t>je 1 view und 1 task</t>
  </si>
  <si>
    <t>EMC4+EMC5</t>
  </si>
  <si>
    <t>je 1 view und beide tasks</t>
  </si>
  <si>
    <t>tm seb</t>
  </si>
  <si>
    <t>tt seb</t>
  </si>
  <si>
    <t>t seb</t>
  </si>
  <si>
    <t>STDEV</t>
  </si>
  <si>
    <t>S1</t>
  </si>
  <si>
    <t>S2</t>
  </si>
  <si>
    <t>S3</t>
  </si>
  <si>
    <t>S4</t>
  </si>
  <si>
    <t>Q1</t>
  </si>
  <si>
    <t>Q2</t>
  </si>
  <si>
    <t>Q3</t>
  </si>
  <si>
    <t>Q4</t>
  </si>
  <si>
    <t>Q5</t>
  </si>
  <si>
    <t>Q6</t>
  </si>
  <si>
    <t>W1</t>
  </si>
  <si>
    <t>W2</t>
  </si>
  <si>
    <t>W3</t>
  </si>
  <si>
    <t>W4</t>
  </si>
  <si>
    <t>W5</t>
  </si>
  <si>
    <t>W6</t>
  </si>
  <si>
    <t>T1</t>
  </si>
  <si>
    <t>T2</t>
  </si>
  <si>
    <t>T41</t>
  </si>
  <si>
    <t>T51</t>
  </si>
  <si>
    <t>T62</t>
  </si>
  <si>
    <t>T61</t>
  </si>
  <si>
    <t>T71</t>
  </si>
  <si>
    <t>T31</t>
  </si>
  <si>
    <t>T32</t>
  </si>
  <si>
    <t>T42</t>
  </si>
  <si>
    <t>T52</t>
  </si>
  <si>
    <t>T72</t>
  </si>
  <si>
    <t>ec41</t>
  </si>
  <si>
    <t>eu41</t>
  </si>
  <si>
    <t>ed41</t>
  </si>
  <si>
    <t>ec51</t>
  </si>
  <si>
    <t>eu51</t>
  </si>
  <si>
    <t>ed51</t>
  </si>
  <si>
    <t>ec42</t>
  </si>
  <si>
    <t>eu42</t>
  </si>
  <si>
    <t>ed42</t>
  </si>
  <si>
    <t>ec52</t>
  </si>
  <si>
    <t>eu52</t>
  </si>
  <si>
    <t>ed52</t>
  </si>
  <si>
    <t>TOOL TIMES</t>
  </si>
  <si>
    <t>MANUAL TIMES</t>
  </si>
  <si>
    <t>ec31</t>
  </si>
  <si>
    <t>eu31</t>
  </si>
  <si>
    <t>ed31</t>
  </si>
  <si>
    <t>ec61</t>
  </si>
  <si>
    <t>eu61</t>
  </si>
  <si>
    <t>ed61</t>
  </si>
  <si>
    <t>ec32</t>
  </si>
  <si>
    <t>eu32</t>
  </si>
  <si>
    <t>ed32</t>
  </si>
  <si>
    <t>ec62</t>
  </si>
  <si>
    <t>eu62</t>
  </si>
  <si>
    <t>ed62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</si>
</sst>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42729"/>
      <name val="Consolas"/>
      <family val="3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21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D3C"/>
      <color rgb="FF552FF5"/>
      <color rgb="FFBB09BF"/>
      <color rgb="FF4DE1F1"/>
      <color rgb="FFF2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Tabelle2!$A$2:$E$2</c:f>
              <c:strCache>
                <c:ptCount val="5"/>
                <c:pt idx="0">
                  <c:v>browse the calendar</c:v>
                </c:pt>
                <c:pt idx="1">
                  <c:v>search all appointments of one patient</c:v>
                </c:pt>
                <c:pt idx="2">
                  <c:v>see all appointments at a specific date</c:v>
                </c:pt>
                <c:pt idx="3">
                  <c:v>find a new appointment by choosing a predefined variety</c:v>
                </c:pt>
                <c:pt idx="4">
                  <c:v>delete an existing appointment</c:v>
                </c:pt>
              </c:strCache>
            </c:strRef>
          </c:cat>
          <c:val>
            <c:numRef>
              <c:f>Tabelle2!$C$19:$C$23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5CE-BBA7-B65AEEC2EDD6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Tabelle2!$A$2:$E$2</c:f>
              <c:strCache>
                <c:ptCount val="5"/>
                <c:pt idx="0">
                  <c:v>browse the calendar</c:v>
                </c:pt>
                <c:pt idx="1">
                  <c:v>search all appointments of one patient</c:v>
                </c:pt>
                <c:pt idx="2">
                  <c:v>see all appointments at a specific date</c:v>
                </c:pt>
                <c:pt idx="3">
                  <c:v>find a new appointment by choosing a predefined variety</c:v>
                </c:pt>
                <c:pt idx="4">
                  <c:v>delete an existing appointment</c:v>
                </c:pt>
              </c:strCache>
            </c:strRef>
          </c:cat>
          <c:val>
            <c:numRef>
              <c:f>Tabelle2!$D$19:$D$23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6-45CE-BBA7-B65AEEC2EDD6}"/>
            </c:ext>
          </c:extLst>
        </c:ser>
        <c:ser>
          <c:idx val="2"/>
          <c:order val="2"/>
          <c:tx>
            <c:v>Maybe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Tabelle2!$A$2:$E$2</c:f>
              <c:strCache>
                <c:ptCount val="5"/>
                <c:pt idx="0">
                  <c:v>browse the calendar</c:v>
                </c:pt>
                <c:pt idx="1">
                  <c:v>search all appointments of one patient</c:v>
                </c:pt>
                <c:pt idx="2">
                  <c:v>see all appointments at a specific date</c:v>
                </c:pt>
                <c:pt idx="3">
                  <c:v>find a new appointment by choosing a predefined variety</c:v>
                </c:pt>
                <c:pt idx="4">
                  <c:v>delete an existing appointment</c:v>
                </c:pt>
              </c:strCache>
            </c:strRef>
          </c:cat>
          <c:val>
            <c:numRef>
              <c:f>Tabelle2!$E$19:$E$23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6-45CE-BBA7-B65AEEC2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05664"/>
        <c:axId val="1610926560"/>
      </c:barChart>
      <c:catAx>
        <c:axId val="651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610926560"/>
        <c:crosses val="autoZero"/>
        <c:auto val="1"/>
        <c:lblAlgn val="ctr"/>
        <c:lblOffset val="100"/>
        <c:noMultiLvlLbl val="0"/>
      </c:catAx>
      <c:valAx>
        <c:axId val="16109265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Numbers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651905664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C7-4A1F-8C9B-5D0B98B1C2C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C7-4A1F-8C9B-5D0B98B1C2C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4-47A4-B655-592A69F6D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Tabelle5!$AE$8:$AG$8</c:f>
              <c:strCache>
                <c:ptCount val="3"/>
                <c:pt idx="0">
                  <c:v>Average eMC</c:v>
                </c:pt>
                <c:pt idx="1">
                  <c:v>Average eMU</c:v>
                </c:pt>
                <c:pt idx="2">
                  <c:v>Average eMD</c:v>
                </c:pt>
              </c:strCache>
            </c:strRef>
          </c:cat>
          <c:val>
            <c:numRef>
              <c:f>Tabelle5!$AE$9:$AG$9</c:f>
              <c:numCache>
                <c:formatCode>General</c:formatCode>
                <c:ptCount val="3"/>
                <c:pt idx="0">
                  <c:v>17.083333333333332</c:v>
                </c:pt>
                <c:pt idx="1">
                  <c:v>10.916666666666666</c:v>
                </c:pt>
                <c:pt idx="2">
                  <c:v>32.583333333333336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7-4A1F-8C9B-5D0B98B1C2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BB0-8318-7B237AD8B9A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BB0-8318-7B237AD8B9A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7-42FD-AD87-0CC394B367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Tabelle5!$AU$8:$AW$8</c:f>
              <c:strCache>
                <c:ptCount val="3"/>
                <c:pt idx="0">
                  <c:v>Average eTC</c:v>
                </c:pt>
                <c:pt idx="1">
                  <c:v>Average eTU</c:v>
                </c:pt>
                <c:pt idx="2">
                  <c:v>Average eTD</c:v>
                </c:pt>
              </c:strCache>
            </c:strRef>
          </c:cat>
          <c:val>
            <c:numRef>
              <c:f>Tabelle5!$AU$9:$AW$9</c:f>
              <c:numCache>
                <c:formatCode>General</c:formatCode>
                <c:ptCount val="3"/>
                <c:pt idx="0">
                  <c:v>111.58333333333333</c:v>
                </c:pt>
                <c:pt idx="1">
                  <c:v>30.75</c:v>
                </c:pt>
                <c:pt idx="2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E-4BB0-8318-7B237AD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Tabelle5!$Z$9</c:f>
              <c:strCache>
                <c:ptCount val="1"/>
                <c:pt idx="0">
                  <c:v>00:00:02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3-404B-8D33-B028A6D83E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3-404B-8D33-B028A6D83E02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3-404B-8D33-B028A6D83E0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3-404B-8D33-B028A6D83E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Tabelle5!$AA$8:$AD$8</c:f>
              <c:strCache>
                <c:ptCount val="4"/>
                <c:pt idx="0">
                  <c:v>Average eM41</c:v>
                </c:pt>
                <c:pt idx="1">
                  <c:v>Average eM42</c:v>
                </c:pt>
                <c:pt idx="2">
                  <c:v>Average eM51</c:v>
                </c:pt>
                <c:pt idx="3">
                  <c:v>Average eM52</c:v>
                </c:pt>
              </c:strCache>
            </c:strRef>
          </c:cat>
          <c:val>
            <c:numRef>
              <c:f>Tabelle5!$AA$9:$AD$9</c:f>
              <c:numCache>
                <c:formatCode>General</c:formatCode>
                <c:ptCount val="4"/>
                <c:pt idx="0">
                  <c:v>51.833333333333336</c:v>
                </c:pt>
                <c:pt idx="1">
                  <c:v>125</c:v>
                </c:pt>
                <c:pt idx="2">
                  <c:v>7</c:v>
                </c:pt>
                <c:pt idx="3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73-404B-8D33-B028A6D83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Tabelle5!$K$1:$L$1</c:f>
              <c:strCache>
                <c:ptCount val="2"/>
                <c:pt idx="0">
                  <c:v>t_M</c:v>
                </c:pt>
                <c:pt idx="1">
                  <c:v>t_T</c:v>
                </c:pt>
              </c:strCache>
            </c:strRef>
          </c:cat>
          <c:val>
            <c:numRef>
              <c:f>Tabelle5!$K$8:$L$8</c:f>
              <c:numCache>
                <c:formatCode>h:mm:ss</c:formatCode>
                <c:ptCount val="2"/>
                <c:pt idx="0">
                  <c:v>3.3639081790123461E-2</c:v>
                </c:pt>
                <c:pt idx="1">
                  <c:v>5.4783950617283948E-4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7A7-BBFA-331348CC4DF2}"/>
            </c:ext>
          </c:extLst>
        </c:ser>
        <c:ser>
          <c:idx val="1"/>
          <c:order val="1"/>
          <c:tx>
            <c:v>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Tabelle5!$K$9:$L$9</c:f>
              <c:numCache>
                <c:formatCode>h:mm:ss</c:formatCode>
                <c:ptCount val="2"/>
                <c:pt idx="0">
                  <c:v>3.6296296296296313E-2</c:v>
                </c:pt>
                <c:pt idx="1">
                  <c:v>1.6203703703703692E-4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2-47A7-BBFA-331348CC4DF2}"/>
            </c:ext>
          </c:extLst>
        </c:ser>
        <c:ser>
          <c:idx val="2"/>
          <c:order val="2"/>
          <c:tx>
            <c:v>MD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Tabelle5!$K$10:$L$10</c:f>
              <c:numCache>
                <c:formatCode>h:mm:ss</c:formatCode>
                <c:ptCount val="2"/>
                <c:pt idx="0">
                  <c:v>1.2517361111111113E-2</c:v>
                </c:pt>
                <c:pt idx="1">
                  <c:v>4.7582304526748951E-5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2-47A7-BBFA-331348CC4DF2}"/>
            </c:ext>
          </c:extLst>
        </c:ser>
        <c:ser>
          <c:idx val="3"/>
          <c:order val="3"/>
          <c:tx>
            <c:v>Var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Tabelle5!$K$11:$L$11</c:f>
              <c:numCache>
                <c:formatCode>h:mm:ss</c:formatCode>
                <c:ptCount val="2"/>
                <c:pt idx="0">
                  <c:v>0.26732638888888888</c:v>
                </c:pt>
                <c:pt idx="1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2-47A7-BBFA-331348CC4DF2}"/>
            </c:ext>
          </c:extLst>
        </c:ser>
        <c:ser>
          <c:idx val="4"/>
          <c:order val="4"/>
          <c:tx>
            <c:v>SD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Tabelle5!$K$12:$L$12</c:f>
              <c:numCache>
                <c:formatCode>h:mm:ss</c:formatCode>
                <c:ptCount val="2"/>
                <c:pt idx="0">
                  <c:v>6.8607452924344626E-3</c:v>
                </c:pt>
                <c:pt idx="1">
                  <c:v>2.8284873261217528E-5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2-47A7-BBFA-331348CC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089023"/>
        <c:axId val="1917775823"/>
      </c:barChart>
      <c:catAx>
        <c:axId val="17220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775823"/>
        <c:crosses val="autoZero"/>
        <c:auto val="1"/>
        <c:lblAlgn val="ctr"/>
        <c:lblOffset val="100"/>
        <c:noMultiLvlLbl val="0"/>
      </c:catAx>
      <c:valAx>
        <c:axId val="1917775823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08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Tabelle5!$L$8:$L$12</c:f>
              <c:numCache>
                <c:formatCode>h:mm:ss</c:formatCode>
                <c:ptCount val="5"/>
                <c:pt idx="0">
                  <c:v>5.4783950617283948E-4</c:v>
                </c:pt>
                <c:pt idx="1">
                  <c:v>1.6203703703703692E-4</c:v>
                </c:pt>
                <c:pt idx="2">
                  <c:v>4.7582304526748951E-5</c:v>
                </c:pt>
                <c:pt idx="3">
                  <c:v>2.7777777777777778E-4</c:v>
                </c:pt>
                <c:pt idx="4">
                  <c:v>2.8284873261217528E-5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470-B775-97B69774D8A7}"/>
            </c:ext>
          </c:extLst>
        </c:ser>
        <c:ser>
          <c:idx val="0"/>
          <c:order val="1"/>
          <c:tx>
            <c:v>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Tabelle5!$K$8:$K$12</c:f>
              <c:numCache>
                <c:formatCode>h:mm:ss</c:formatCode>
                <c:ptCount val="5"/>
                <c:pt idx="0">
                  <c:v>3.3639081790123461E-2</c:v>
                </c:pt>
                <c:pt idx="1">
                  <c:v>3.6296296296296313E-2</c:v>
                </c:pt>
                <c:pt idx="2">
                  <c:v>1.2517361111111113E-2</c:v>
                </c:pt>
                <c:pt idx="3">
                  <c:v>0.26732638888888888</c:v>
                </c:pt>
                <c:pt idx="4">
                  <c:v>6.8607452924344626E-3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470-B775-97B69774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80847"/>
        <c:axId val="1540165295"/>
      </c:barChart>
      <c:catAx>
        <c:axId val="15516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540165295"/>
        <c:crosses val="autoZero"/>
        <c:auto val="1"/>
        <c:lblAlgn val="ctr"/>
        <c:lblOffset val="100"/>
        <c:noMultiLvlLbl val="0"/>
      </c:catAx>
      <c:valAx>
        <c:axId val="15401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551680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52366182827708E-2"/>
          <c:y val="2.5287347167219778E-2"/>
          <c:w val="0.90134696986997753"/>
          <c:h val="0.53792848658575931"/>
        </c:manualLayout>
      </c:layout>
      <c:barChart>
        <c:barDir val="col"/>
        <c:grouping val="clustered"/>
        <c:varyColors val="0"/>
        <c:ser>
          <c:idx val="5"/>
          <c:order val="0"/>
          <c:tx>
            <c:v>t52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Tabelle5!$X$8:$X$12</c:f>
              <c:numCache>
                <c:formatCode>h:mm:ss</c:formatCode>
                <c:ptCount val="5"/>
                <c:pt idx="0">
                  <c:v>5.4648919753086415E-3</c:v>
                </c:pt>
                <c:pt idx="1">
                  <c:v>1.3425925925925923E-3</c:v>
                </c:pt>
                <c:pt idx="2">
                  <c:v>4.1859567901234555E-4</c:v>
                </c:pt>
                <c:pt idx="3">
                  <c:v>2.0416666666666666E-2</c:v>
                </c:pt>
                <c:pt idx="4">
                  <c:v>4.8054094216662142E-4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7E-4BFD-A737-11C996096C06}"/>
            </c:ext>
          </c:extLst>
        </c:ser>
        <c:ser>
          <c:idx val="4"/>
          <c:order val="1"/>
          <c:tx>
            <c:v>t42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Tabelle5!$W$8:$W$12</c:f>
              <c:numCache>
                <c:formatCode>h:mm:ss</c:formatCode>
                <c:ptCount val="5"/>
                <c:pt idx="0">
                  <c:v>1.8902391975308644E-2</c:v>
                </c:pt>
                <c:pt idx="1">
                  <c:v>1.0752314814814817E-2</c:v>
                </c:pt>
                <c:pt idx="2">
                  <c:v>3.4747942386831291E-3</c:v>
                </c:pt>
                <c:pt idx="3">
                  <c:v>0.3301041666666667</c:v>
                </c:pt>
                <c:pt idx="4">
                  <c:v>3.9183293268555755E-3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E-4BFD-A737-11C996096C06}"/>
            </c:ext>
          </c:extLst>
        </c:ser>
        <c:ser>
          <c:idx val="3"/>
          <c:order val="2"/>
          <c:tx>
            <c:v>t51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Tabelle5!$S$8:$S$12</c:f>
              <c:numCache>
                <c:formatCode>h:mm:ss</c:formatCode>
                <c:ptCount val="5"/>
                <c:pt idx="0">
                  <c:v>1.612654320987654E-3</c:v>
                </c:pt>
                <c:pt idx="1">
                  <c:v>2.3379629629629631E-3</c:v>
                </c:pt>
                <c:pt idx="2">
                  <c:v>5.8770576131687228E-4</c:v>
                </c:pt>
                <c:pt idx="3">
                  <c:v>4.8900462962962965E-2</c:v>
                </c:pt>
                <c:pt idx="4">
                  <c:v>7.5801104048813515E-4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E-4BFD-A737-11C996096C06}"/>
            </c:ext>
          </c:extLst>
        </c:ser>
        <c:ser>
          <c:idx val="2"/>
          <c:order val="3"/>
          <c:tx>
            <c:v>t41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Tabelle5!$R$8:$R$12</c:f>
              <c:numCache>
                <c:formatCode>h:mm:ss</c:formatCode>
                <c:ptCount val="5"/>
                <c:pt idx="0">
                  <c:v>2.388888888888889E-2</c:v>
                </c:pt>
                <c:pt idx="1">
                  <c:v>1.0636574074074069E-2</c:v>
                </c:pt>
                <c:pt idx="2">
                  <c:v>3.6612654320987638E-3</c:v>
                </c:pt>
                <c:pt idx="3">
                  <c:v>0.36167824074074079</c:v>
                </c:pt>
                <c:pt idx="4">
                  <c:v>3.9753476563580874E-3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E-4BFD-A737-11C996096C06}"/>
            </c:ext>
          </c:extLst>
        </c:ser>
        <c:ser>
          <c:idx val="1"/>
          <c:order val="4"/>
          <c:tx>
            <c:v>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Tabelle5!$P$8:$P$12</c:f>
              <c:numCache>
                <c:formatCode>h:mm:ss</c:formatCode>
                <c:ptCount val="5"/>
                <c:pt idx="0">
                  <c:v>1.6203703703703703E-3</c:v>
                </c:pt>
                <c:pt idx="1">
                  <c:v>1.666666666666667E-3</c:v>
                </c:pt>
                <c:pt idx="2">
                  <c:v>4.9382716049382717E-4</c:v>
                </c:pt>
                <c:pt idx="3">
                  <c:v>2.7789351851851853E-2</c:v>
                </c:pt>
                <c:pt idx="4">
                  <c:v>5.7077907434897944E-4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E-4BFD-A737-11C996096C06}"/>
            </c:ext>
          </c:extLst>
        </c:ser>
        <c:ser>
          <c:idx val="0"/>
          <c:order val="5"/>
          <c:tx>
            <c:v>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Tabelle5!$E$17:$E$21</c:f>
              <c:strCache>
                <c:ptCount val="5"/>
                <c:pt idx="0">
                  <c:v>Avg</c:v>
                </c:pt>
                <c:pt idx="1">
                  <c:v>Range</c:v>
                </c:pt>
                <c:pt idx="2">
                  <c:v>MD</c:v>
                </c:pt>
                <c:pt idx="3">
                  <c:v>Var</c:v>
                </c:pt>
                <c:pt idx="4">
                  <c:v>SD</c:v>
                </c:pt>
              </c:strCache>
            </c:strRef>
          </c:cat>
          <c:val>
            <c:numRef>
              <c:f>Tabelle5!$O$8:$O$12</c:f>
              <c:numCache>
                <c:formatCode>h:mm:ss</c:formatCode>
                <c:ptCount val="5"/>
                <c:pt idx="0">
                  <c:v>7.8944830246913591E-3</c:v>
                </c:pt>
                <c:pt idx="1">
                  <c:v>1.9050925925925926E-2</c:v>
                </c:pt>
                <c:pt idx="2">
                  <c:v>5.6809413580246916E-3</c:v>
                </c:pt>
                <c:pt idx="3">
                  <c:v>0.55226851851851855</c:v>
                </c:pt>
                <c:pt idx="4">
                  <c:v>6.408921366181204E-3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E-4BFD-A737-11C99609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80847"/>
        <c:axId val="1540165295"/>
      </c:barChart>
      <c:catAx>
        <c:axId val="15516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0165295"/>
        <c:crosses val="autoZero"/>
        <c:auto val="1"/>
        <c:lblAlgn val="ctr"/>
        <c:lblOffset val="100"/>
        <c:noMultiLvlLbl val="0"/>
      </c:catAx>
      <c:valAx>
        <c:axId val="1540165295"/>
        <c:scaling>
          <c:orientation val="minMax"/>
          <c:max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680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Tabelle4!$A$1:$J$1</c:f>
              <c:strCache>
                <c:ptCount val="10"/>
                <c:pt idx="0">
                  <c:v>It was very easy to understand, what I have to do in the ReWaMP process.</c:v>
                </c:pt>
                <c:pt idx="1">
                  <c:v>WASM-T was very easy to use.</c:v>
                </c:pt>
                <c:pt idx="2">
                  <c:v>I had to do a lot of manual work at the ReWaMP process.</c:v>
                </c:pt>
                <c:pt idx="3">
                  <c:v>WASM-T carried off much work for me in the ReWaMP process.</c:v>
                </c:pt>
                <c:pt idx="4">
                  <c:v>Without WASM-T the ReWaMP process would generate much more work for me.</c:v>
                </c:pt>
                <c:pt idx="5">
                  <c:v>The ReWaMP process took me only a short amount of time.</c:v>
                </c:pt>
                <c:pt idx="6">
                  <c:v>Without WASM-T the ReWaMP process would take me much longer.</c:v>
                </c:pt>
                <c:pt idx="7">
                  <c:v>WASM-T supported me very good at finding code fragments, which need an expert change.</c:v>
                </c:pt>
                <c:pt idx="8">
                  <c:v>WASM-T supported me at writing code fragments by offering ReWaMP flags.</c:v>
                </c:pt>
                <c:pt idx="9">
                  <c:v>WASM-T supported me very good at exporting functions to the server.</c:v>
                </c:pt>
              </c:strCache>
            </c:strRef>
          </c:cat>
          <c:val>
            <c:numRef>
              <c:f>Tabelle4!$A$8:$J$8</c:f>
              <c:numCache>
                <c:formatCode>General</c:formatCode>
                <c:ptCount val="10"/>
                <c:pt idx="0">
                  <c:v>2.3333333333333335</c:v>
                </c:pt>
                <c:pt idx="1">
                  <c:v>3.8333333333333335</c:v>
                </c:pt>
                <c:pt idx="2">
                  <c:v>2.6666666666666665</c:v>
                </c:pt>
                <c:pt idx="3">
                  <c:v>4.333333333333333</c:v>
                </c:pt>
                <c:pt idx="4">
                  <c:v>4.333333333333333</c:v>
                </c:pt>
                <c:pt idx="5">
                  <c:v>3</c:v>
                </c:pt>
                <c:pt idx="6">
                  <c:v>4.5</c:v>
                </c:pt>
                <c:pt idx="7">
                  <c:v>3.6666666666666665</c:v>
                </c:pt>
                <c:pt idx="8">
                  <c:v>3.6666666666666665</c:v>
                </c:pt>
                <c:pt idx="9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4-4E0C-867A-E4780B165CFA}"/>
            </c:ext>
          </c:extLst>
        </c:ser>
        <c:ser>
          <c:idx val="1"/>
          <c:order val="1"/>
          <c:tx>
            <c:v>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Tabelle4!$A$9:$J$9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8-4002-AD23-5E8254879DC6}"/>
            </c:ext>
          </c:extLst>
        </c:ser>
        <c:ser>
          <c:idx val="2"/>
          <c:order val="2"/>
          <c:tx>
            <c:v>MD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5F8-4002-AD23-5E8254879DC6}"/>
                </c:ext>
              </c:extLst>
            </c:dLbl>
            <c:dLbl>
              <c:idx val="1"/>
              <c:layout>
                <c:manualLayout>
                  <c:x val="0"/>
                  <c:y val="-5.81934685392133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5F8-4002-AD23-5E8254879DC6}"/>
                </c:ext>
              </c:extLst>
            </c:dLbl>
            <c:dLbl>
              <c:idx val="2"/>
              <c:layout>
                <c:manualLayout>
                  <c:x val="0"/>
                  <c:y val="8.72902028088200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F8-4002-AD23-5E8254879DC6}"/>
                </c:ext>
              </c:extLst>
            </c:dLbl>
            <c:dLbl>
              <c:idx val="3"/>
              <c:layout>
                <c:manualLayout>
                  <c:x val="0"/>
                  <c:y val="8.72902028088200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5F8-4002-AD23-5E8254879DC6}"/>
                </c:ext>
              </c:extLst>
            </c:dLbl>
            <c:dLbl>
              <c:idx val="4"/>
              <c:layout>
                <c:manualLayout>
                  <c:x val="0"/>
                  <c:y val="8.72902028088200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F8-4002-AD23-5E8254879DC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F8-4002-AD23-5E8254879DC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F8-4002-AD23-5E8254879DC6}"/>
                </c:ext>
              </c:extLst>
            </c:dLbl>
            <c:dLbl>
              <c:idx val="8"/>
              <c:layout>
                <c:manualLayout>
                  <c:x val="0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5F8-4002-AD23-5E8254879DC6}"/>
                </c:ext>
              </c:extLst>
            </c:dLbl>
            <c:dLbl>
              <c:idx val="9"/>
              <c:layout>
                <c:manualLayout>
                  <c:x val="0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5F8-4002-AD23-5E8254879DC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Tabelle4!$A$10:$J$10</c:f>
              <c:numCache>
                <c:formatCode>General</c:formatCode>
                <c:ptCount val="10"/>
                <c:pt idx="0">
                  <c:v>0.77777777777777801</c:v>
                </c:pt>
                <c:pt idx="1">
                  <c:v>0.83333333333333337</c:v>
                </c:pt>
                <c:pt idx="2">
                  <c:v>0.44444444444444448</c:v>
                </c:pt>
                <c:pt idx="3">
                  <c:v>0.44444444444444436</c:v>
                </c:pt>
                <c:pt idx="4">
                  <c:v>0.44444444444444436</c:v>
                </c:pt>
                <c:pt idx="5">
                  <c:v>0.66666666666666663</c:v>
                </c:pt>
                <c:pt idx="6">
                  <c:v>0.5</c:v>
                </c:pt>
                <c:pt idx="7">
                  <c:v>1.1111111111111109</c:v>
                </c:pt>
                <c:pt idx="8">
                  <c:v>0.44444444444444448</c:v>
                </c:pt>
                <c:pt idx="9">
                  <c:v>0.44444444444444436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F8-4002-AD23-5E8254879DC6}"/>
            </c:ext>
          </c:extLst>
        </c:ser>
        <c:ser>
          <c:idx val="3"/>
          <c:order val="3"/>
          <c:tx>
            <c:v>Var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81934685392133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5F8-4002-AD23-5E8254879DC6}"/>
                </c:ext>
              </c:extLst>
            </c:dLbl>
            <c:dLbl>
              <c:idx val="1"/>
              <c:layout>
                <c:manualLayout>
                  <c:x val="0"/>
                  <c:y val="1.454836713480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5F8-4002-AD23-5E8254879DC6}"/>
                </c:ext>
              </c:extLst>
            </c:dLbl>
            <c:dLbl>
              <c:idx val="2"/>
              <c:layout>
                <c:manualLayout>
                  <c:x val="-6.7200430988387269E-17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F8-4002-AD23-5E8254879DC6}"/>
                </c:ext>
              </c:extLst>
            </c:dLbl>
            <c:dLbl>
              <c:idx val="3"/>
              <c:layout>
                <c:manualLayout>
                  <c:x val="0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F8-4002-AD23-5E8254879DC6}"/>
                </c:ext>
              </c:extLst>
            </c:dLbl>
            <c:dLbl>
              <c:idx val="4"/>
              <c:layout>
                <c:manualLayout>
                  <c:x val="0"/>
                  <c:y val="1.16386937078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F8-4002-AD23-5E8254879DC6}"/>
                </c:ext>
              </c:extLst>
            </c:dLbl>
            <c:dLbl>
              <c:idx val="5"/>
              <c:layout>
                <c:manualLayout>
                  <c:x val="-7.331040795654665E-3"/>
                  <c:y val="1.454836713480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F8-4002-AD23-5E8254879DC6}"/>
                </c:ext>
              </c:extLst>
            </c:dLbl>
            <c:dLbl>
              <c:idx val="6"/>
              <c:layout>
                <c:manualLayout>
                  <c:x val="-1.3440086197677454E-16"/>
                  <c:y val="1.16386937078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5F8-4002-AD23-5E8254879DC6}"/>
                </c:ext>
              </c:extLst>
            </c:dLbl>
            <c:dLbl>
              <c:idx val="8"/>
              <c:layout>
                <c:manualLayout>
                  <c:x val="-1.3440086197677454E-16"/>
                  <c:y val="1.16386937078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F8-4002-AD23-5E8254879DC6}"/>
                </c:ext>
              </c:extLst>
            </c:dLbl>
            <c:dLbl>
              <c:idx val="9"/>
              <c:layout>
                <c:manualLayout>
                  <c:x val="0"/>
                  <c:y val="1.454836713480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5F8-4002-AD23-5E8254879DC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Tabelle4!$A$11:$J$11</c:f>
              <c:numCache>
                <c:formatCode>General</c:formatCode>
                <c:ptCount val="10"/>
                <c:pt idx="0">
                  <c:v>0.88888888888888884</c:v>
                </c:pt>
                <c:pt idx="1">
                  <c:v>0.80555555555555558</c:v>
                </c:pt>
                <c:pt idx="2">
                  <c:v>0.22222222222222221</c:v>
                </c:pt>
                <c:pt idx="3">
                  <c:v>0.22222222222222221</c:v>
                </c:pt>
                <c:pt idx="4">
                  <c:v>0.22222222222222221</c:v>
                </c:pt>
                <c:pt idx="5">
                  <c:v>0.66666666666666663</c:v>
                </c:pt>
                <c:pt idx="6">
                  <c:v>0.25</c:v>
                </c:pt>
                <c:pt idx="7">
                  <c:v>1.8888888888888888</c:v>
                </c:pt>
                <c:pt idx="8">
                  <c:v>0.22222222222222221</c:v>
                </c:pt>
                <c:pt idx="9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F8-4002-AD23-5E8254879DC6}"/>
            </c:ext>
          </c:extLst>
        </c:ser>
        <c:ser>
          <c:idx val="4"/>
          <c:order val="4"/>
          <c:tx>
            <c:v>SD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327601989136326E-3"/>
                  <c:y val="-8.72902028088200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5F8-4002-AD23-5E8254879DC6}"/>
                </c:ext>
              </c:extLst>
            </c:dLbl>
            <c:dLbl>
              <c:idx val="1"/>
              <c:layout>
                <c:manualLayout>
                  <c:x val="-3.3600215494193634E-17"/>
                  <c:y val="-2.0367713988724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5F8-4002-AD23-5E8254879DC6}"/>
                </c:ext>
              </c:extLst>
            </c:dLbl>
            <c:dLbl>
              <c:idx val="6"/>
              <c:layout>
                <c:manualLayout>
                  <c:x val="-1.2829321392395546E-2"/>
                  <c:y val="5.81934685392133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5F8-4002-AD23-5E8254879DC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Tabelle4!$A$12:$J$12</c:f>
              <c:numCache>
                <c:formatCode>General</c:formatCode>
                <c:ptCount val="10"/>
                <c:pt idx="0">
                  <c:v>0.94280904158206336</c:v>
                </c:pt>
                <c:pt idx="1">
                  <c:v>0.89752746785575066</c:v>
                </c:pt>
                <c:pt idx="2">
                  <c:v>0.47140452079103168</c:v>
                </c:pt>
                <c:pt idx="3">
                  <c:v>0.47140452079103168</c:v>
                </c:pt>
                <c:pt idx="4">
                  <c:v>0.47140452079103168</c:v>
                </c:pt>
                <c:pt idx="5">
                  <c:v>0.81649658092772603</c:v>
                </c:pt>
                <c:pt idx="6">
                  <c:v>0.5</c:v>
                </c:pt>
                <c:pt idx="7">
                  <c:v>1.3743685418725535</c:v>
                </c:pt>
                <c:pt idx="8">
                  <c:v>0.47140452079103168</c:v>
                </c:pt>
                <c:pt idx="9">
                  <c:v>0.47140452079103168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F8-4002-AD23-5E8254879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765792"/>
        <c:axId val="911425328"/>
      </c:barChart>
      <c:catAx>
        <c:axId val="11777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425328"/>
        <c:crosses val="autoZero"/>
        <c:auto val="1"/>
        <c:lblAlgn val="ctr"/>
        <c:lblOffset val="100"/>
        <c:noMultiLvlLbl val="0"/>
      </c:catAx>
      <c:valAx>
        <c:axId val="911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7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4-4F98-80EE-90A1C02A2A2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4-4F98-80EE-90A1C02A2A2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4-4F98-80EE-90A1C02A2A2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4-4F98-80EE-90A1C02A2A26}"/>
              </c:ext>
            </c:extLst>
          </c:dPt>
          <c:cat>
            <c:strRef>
              <c:f>Tabelle4!$E$13:$H$13</c:f>
              <c:strCache>
                <c:ptCount val="4"/>
                <c:pt idx="0">
                  <c:v>extract view related behavior files</c:v>
                </c:pt>
                <c:pt idx="1">
                  <c:v>configure WASM-T</c:v>
                </c:pt>
                <c:pt idx="2">
                  <c:v>make expert changes</c:v>
                </c:pt>
                <c:pt idx="3">
                  <c:v>write expert file</c:v>
                </c:pt>
              </c:strCache>
            </c:strRef>
          </c:cat>
          <c:val>
            <c:numRef>
              <c:f>Tabelle4!$E$14:$H$14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A81-ACEF-4F102026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t_M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Tabelle5!$K$2:$K$7</c:f>
              <c:numCache>
                <c:formatCode>h:mm:ss</c:formatCode>
                <c:ptCount val="6"/>
                <c:pt idx="0">
                  <c:v>8.6932870370370383E-2</c:v>
                </c:pt>
                <c:pt idx="1">
                  <c:v>5.063657407407407E-2</c:v>
                </c:pt>
                <c:pt idx="2">
                  <c:v>8.2534722222222232E-2</c:v>
                </c:pt>
                <c:pt idx="3">
                  <c:v>5.4814814814814816E-2</c:v>
                </c:pt>
                <c:pt idx="4">
                  <c:v>6.9918981481481471E-2</c:v>
                </c:pt>
                <c:pt idx="5">
                  <c:v>5.8831018518518519E-2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B-4BB4-802F-F2DA8ABBE923}"/>
            </c:ext>
          </c:extLst>
        </c:ser>
        <c:ser>
          <c:idx val="0"/>
          <c:order val="1"/>
          <c:tx>
            <c:v>tT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Tabelle5!$L$2:$L$7</c:f>
              <c:numCache>
                <c:formatCode>h:mm:ss</c:formatCode>
                <c:ptCount val="6"/>
                <c:pt idx="0">
                  <c:v>9.8379629629629642E-4</c:v>
                </c:pt>
                <c:pt idx="1">
                  <c:v>1.0648148148148147E-3</c:v>
                </c:pt>
                <c:pt idx="2">
                  <c:v>1.1458333333333333E-3</c:v>
                </c:pt>
                <c:pt idx="3">
                  <c:v>1.1342592592592591E-3</c:v>
                </c:pt>
                <c:pt idx="4">
                  <c:v>1.1342592592592591E-3</c:v>
                </c:pt>
                <c:pt idx="5">
                  <c:v>1.1111111111111111E-3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B-4BB4-802F-F2DA8ABB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81840"/>
        <c:axId val="1040607632"/>
      </c:barChart>
      <c:catAx>
        <c:axId val="10402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Evaluation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607632"/>
        <c:crosses val="autoZero"/>
        <c:auto val="1"/>
        <c:lblAlgn val="ctr"/>
        <c:lblOffset val="100"/>
        <c:noMultiLvlLbl val="0"/>
      </c:catAx>
      <c:valAx>
        <c:axId val="1040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Duration</a:t>
                </a:r>
              </a:p>
            </c:rich>
          </c:tx>
          <c:layout>
            <c:manualLayout>
              <c:xMode val="edge"/>
              <c:yMode val="edge"/>
              <c:x val="2.5376678832153252E-2"/>
              <c:y val="0.2896560715454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2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362261419991"/>
          <c:y val="2.0761245674740483E-2"/>
          <c:w val="0.81883920799607801"/>
          <c:h val="0.62687591386716801"/>
        </c:manualLayout>
      </c:layout>
      <c:barChart>
        <c:barDir val="col"/>
        <c:grouping val="stacked"/>
        <c:varyColors val="0"/>
        <c:ser>
          <c:idx val="1"/>
          <c:order val="0"/>
          <c:tx>
            <c:v>t1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Tabelle5!$O$2:$O$7</c:f>
              <c:numCache>
                <c:formatCode>h:mm:ss</c:formatCode>
                <c:ptCount val="6"/>
                <c:pt idx="0">
                  <c:v>2.6840277777777779E-2</c:v>
                </c:pt>
                <c:pt idx="1">
                  <c:v>7.789351851851852E-3</c:v>
                </c:pt>
                <c:pt idx="2">
                  <c:v>1.951388888888889E-2</c:v>
                </c:pt>
                <c:pt idx="3">
                  <c:v>1.0810185185185185E-2</c:v>
                </c:pt>
                <c:pt idx="4">
                  <c:v>1.8055555555555557E-2</c:v>
                </c:pt>
                <c:pt idx="5">
                  <c:v>1.1724537037037035E-2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CFE-A5A8-4C5F876F8CF6}"/>
            </c:ext>
          </c:extLst>
        </c:ser>
        <c:ser>
          <c:idx val="0"/>
          <c:order val="1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Tabelle5!$P$2:$P$7</c:f>
              <c:numCache>
                <c:formatCode>h:mm:ss</c:formatCode>
                <c:ptCount val="6"/>
                <c:pt idx="0">
                  <c:v>2.6620370370370374E-3</c:v>
                </c:pt>
                <c:pt idx="1">
                  <c:v>1.2268518518518518E-3</c:v>
                </c:pt>
                <c:pt idx="2">
                  <c:v>1.1574074074074073E-3</c:v>
                </c:pt>
                <c:pt idx="3">
                  <c:v>1.7592592592592592E-3</c:v>
                </c:pt>
                <c:pt idx="4">
                  <c:v>1.9212962962962962E-3</c:v>
                </c:pt>
                <c:pt idx="5">
                  <c:v>9.9537037037037042E-4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2-4CFE-A5A8-4C5F876F8CF6}"/>
            </c:ext>
          </c:extLst>
        </c:ser>
        <c:ser>
          <c:idx val="2"/>
          <c:order val="2"/>
          <c:tx>
            <c:v>t4.1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Tabelle5!$R$2:$R$7</c:f>
              <c:numCache>
                <c:formatCode>h:mm:ss</c:formatCode>
                <c:ptCount val="6"/>
                <c:pt idx="0">
                  <c:v>2.7800925925925923E-2</c:v>
                </c:pt>
                <c:pt idx="1">
                  <c:v>1.7430555555555557E-2</c:v>
                </c:pt>
                <c:pt idx="2">
                  <c:v>2.8067129629629626E-2</c:v>
                </c:pt>
                <c:pt idx="3">
                  <c:v>2.0694444444444446E-2</c:v>
                </c:pt>
                <c:pt idx="4">
                  <c:v>2.6782407407407408E-2</c:v>
                </c:pt>
                <c:pt idx="5">
                  <c:v>2.255787037037037E-2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2-4CFE-A5A8-4C5F876F8CF6}"/>
            </c:ext>
          </c:extLst>
        </c:ser>
        <c:ser>
          <c:idx val="3"/>
          <c:order val="3"/>
          <c:tx>
            <c:v>t5.1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Tabelle5!$S$2:$S$7</c:f>
              <c:numCache>
                <c:formatCode>h:mm:ss</c:formatCode>
                <c:ptCount val="6"/>
                <c:pt idx="0">
                  <c:v>1.2152777777777778E-3</c:v>
                </c:pt>
                <c:pt idx="1">
                  <c:v>1.1342592592592591E-3</c:v>
                </c:pt>
                <c:pt idx="2">
                  <c:v>1.8402777777777777E-3</c:v>
                </c:pt>
                <c:pt idx="3">
                  <c:v>8.1018518518518516E-4</c:v>
                </c:pt>
                <c:pt idx="4">
                  <c:v>3.1481481481481482E-3</c:v>
                </c:pt>
                <c:pt idx="5">
                  <c:v>1.5277777777777779E-3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2-4CFE-A5A8-4C5F876F8CF6}"/>
            </c:ext>
          </c:extLst>
        </c:ser>
        <c:ser>
          <c:idx val="4"/>
          <c:order val="4"/>
          <c:tx>
            <c:v>t4.2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Tabelle5!$W$2:$W$7</c:f>
              <c:numCache>
                <c:formatCode>h:mm:ss</c:formatCode>
                <c:ptCount val="6"/>
                <c:pt idx="0">
                  <c:v>2.2268518518518521E-2</c:v>
                </c:pt>
                <c:pt idx="1">
                  <c:v>1.7777777777777778E-2</c:v>
                </c:pt>
                <c:pt idx="2">
                  <c:v>2.5960648148148149E-2</c:v>
                </c:pt>
                <c:pt idx="3">
                  <c:v>1.5682870370370371E-2</c:v>
                </c:pt>
                <c:pt idx="4">
                  <c:v>1.5208333333333332E-2</c:v>
                </c:pt>
                <c:pt idx="5">
                  <c:v>1.6516203703703703E-2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2-4CFE-A5A8-4C5F876F8CF6}"/>
            </c:ext>
          </c:extLst>
        </c:ser>
        <c:ser>
          <c:idx val="5"/>
          <c:order val="5"/>
          <c:tx>
            <c:v>t5.2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Tabelle5!$X$2:$X$7</c:f>
              <c:numCache>
                <c:formatCode>h:mm:ss</c:formatCode>
                <c:ptCount val="6"/>
                <c:pt idx="0">
                  <c:v>6.145833333333333E-3</c:v>
                </c:pt>
                <c:pt idx="1">
                  <c:v>5.2777777777777771E-3</c:v>
                </c:pt>
                <c:pt idx="2">
                  <c:v>5.9953703703703697E-3</c:v>
                </c:pt>
                <c:pt idx="3">
                  <c:v>5.0578703703703706E-3</c:v>
                </c:pt>
                <c:pt idx="4">
                  <c:v>4.8032407407407407E-3</c:v>
                </c:pt>
                <c:pt idx="5">
                  <c:v>5.5092592592592589E-3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2-4CFE-A5A8-4C5F876F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81840"/>
        <c:axId val="1040607632"/>
      </c:barChart>
      <c:catAx>
        <c:axId val="10402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Evaluation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607632"/>
        <c:crosses val="autoZero"/>
        <c:auto val="1"/>
        <c:lblAlgn val="ctr"/>
        <c:lblOffset val="100"/>
        <c:noMultiLvlLbl val="0"/>
      </c:catAx>
      <c:valAx>
        <c:axId val="1040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2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500884770289"/>
          <c:y val="7.3598010678288722E-2"/>
          <c:w val="0.79922448502320953"/>
          <c:h val="0.70251051127476716"/>
        </c:manualLayout>
      </c:layout>
      <c:scatterChart>
        <c:scatterStyle val="lineMarker"/>
        <c:varyColors val="0"/>
        <c:ser>
          <c:idx val="0"/>
          <c:order val="0"/>
          <c:tx>
            <c:v>Average Processor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5555555555554534E-3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FF-4804-B41B-556FAFFF001B}"/>
                </c:ext>
              </c:extLst>
            </c:dLbl>
            <c:dLbl>
              <c:idx val="2"/>
              <c:layout>
                <c:manualLayout>
                  <c:x val="2.777777777777676E-3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FF-4804-B41B-556FAFFF001B}"/>
                </c:ext>
              </c:extLst>
            </c:dLbl>
            <c:dLbl>
              <c:idx val="5"/>
              <c:layout>
                <c:manualLayout>
                  <c:x val="3.8373880790264344E-17"/>
                  <c:y val="-5.5172405803615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FF-4804-B41B-556FAFFF0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1"/>
            <c:dispEq val="0"/>
            <c:trendlineLbl>
              <c:layout>
                <c:manualLayout>
                  <c:x val="-0.34514173706187212"/>
                  <c:y val="-0.33952592300622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r10" panose="020B0500000000000000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Tabelle5!$F$2:$F$7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82</c:v>
                </c:pt>
              </c:numCache>
            </c:numRef>
          </c:xVal>
          <c:yVal>
            <c:numRef>
              <c:f>Tabelle5!$E$2:$E$7</c:f>
              <c:numCache>
                <c:formatCode>0.00%</c:formatCode>
                <c:ptCount val="6"/>
                <c:pt idx="0">
                  <c:v>5.5500000000000001E-2</c:v>
                </c:pt>
                <c:pt idx="1">
                  <c:v>0.1211</c:v>
                </c:pt>
                <c:pt idx="2">
                  <c:v>0.06</c:v>
                </c:pt>
                <c:pt idx="3">
                  <c:v>0.15490000000000001</c:v>
                </c:pt>
                <c:pt idx="4">
                  <c:v>0.23599999999999999</c:v>
                </c:pt>
                <c:pt idx="5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F-4804-B41B-556FAFFF001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176253472"/>
        <c:axId val="1162313856"/>
      </c:scatterChart>
      <c:valAx>
        <c:axId val="1176253472"/>
        <c:scaling>
          <c:orientation val="minMax"/>
          <c:max val="87"/>
          <c:min val="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Number of other active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162313856"/>
        <c:crosses val="autoZero"/>
        <c:crossBetween val="midCat"/>
      </c:valAx>
      <c:valAx>
        <c:axId val="1162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Average Processor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1762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931408299237317E-2"/>
          <c:y val="0.92689641750074503"/>
          <c:w val="0.89999991759271847"/>
          <c:h val="7.3048265283987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t3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Tabelle5!$Q$2:$Q$7</c:f>
              <c:numCache>
                <c:formatCode>h:mm:ss</c:formatCode>
                <c:ptCount val="6"/>
                <c:pt idx="0">
                  <c:v>1.9675925925925926E-4</c:v>
                </c:pt>
                <c:pt idx="1">
                  <c:v>2.0833333333333335E-4</c:v>
                </c:pt>
                <c:pt idx="2">
                  <c:v>2.0833333333333335E-4</c:v>
                </c:pt>
                <c:pt idx="3">
                  <c:v>2.199074074074074E-4</c:v>
                </c:pt>
                <c:pt idx="4">
                  <c:v>2.0833333333333335E-4</c:v>
                </c:pt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4A12-BCD4-E1FF5FB3CECC}"/>
            </c:ext>
          </c:extLst>
        </c:ser>
        <c:ser>
          <c:idx val="0"/>
          <c:order val="1"/>
          <c:tx>
            <c:v>t6.1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Tabelle5!$T$2:$T$7</c:f>
              <c:numCache>
                <c:formatCode>h:mm:ss</c:formatCode>
                <c:ptCount val="6"/>
                <c:pt idx="0">
                  <c:v>1.1574074074074073E-4</c:v>
                </c:pt>
                <c:pt idx="1">
                  <c:v>1.3888888888888889E-4</c:v>
                </c:pt>
                <c:pt idx="2">
                  <c:v>1.3888888888888889E-4</c:v>
                </c:pt>
                <c:pt idx="3">
                  <c:v>1.5046296296296297E-4</c:v>
                </c:pt>
                <c:pt idx="4">
                  <c:v>1.6203703703703703E-4</c:v>
                </c:pt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F-4A12-BCD4-E1FF5FB3CECC}"/>
            </c:ext>
          </c:extLst>
        </c:ser>
        <c:ser>
          <c:idx val="2"/>
          <c:order val="2"/>
          <c:tx>
            <c:v>t7.1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Tabelle5!$U$2:$U$7</c:f>
              <c:numCache>
                <c:formatCode>h:mm:ss</c:formatCode>
                <c:ptCount val="6"/>
                <c:pt idx="0">
                  <c:v>1.0416666666666667E-4</c:v>
                </c:pt>
                <c:pt idx="1">
                  <c:v>1.273148148148148E-4</c:v>
                </c:pt>
                <c:pt idx="2">
                  <c:v>2.0833333333333335E-4</c:v>
                </c:pt>
                <c:pt idx="3">
                  <c:v>1.6203703703703703E-4</c:v>
                </c:pt>
                <c:pt idx="4">
                  <c:v>1.7361111111111112E-4</c:v>
                </c:pt>
                <c:pt idx="5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F-4A12-BCD4-E1FF5FB3CECC}"/>
            </c:ext>
          </c:extLst>
        </c:ser>
        <c:ser>
          <c:idx val="3"/>
          <c:order val="3"/>
          <c:tx>
            <c:v>t3.2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Tabelle5!$V$2:$V$7</c:f>
              <c:numCache>
                <c:formatCode>h:mm:ss</c:formatCode>
                <c:ptCount val="6"/>
                <c:pt idx="0">
                  <c:v>2.0833333333333335E-4</c:v>
                </c:pt>
                <c:pt idx="1">
                  <c:v>2.0833333333333335E-4</c:v>
                </c:pt>
                <c:pt idx="2">
                  <c:v>2.0833333333333335E-4</c:v>
                </c:pt>
                <c:pt idx="3">
                  <c:v>2.0833333333333335E-4</c:v>
                </c:pt>
                <c:pt idx="4">
                  <c:v>2.0833333333333335E-4</c:v>
                </c:pt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F-4A12-BCD4-E1FF5FB3CECC}"/>
            </c:ext>
          </c:extLst>
        </c:ser>
        <c:ser>
          <c:idx val="4"/>
          <c:order val="4"/>
          <c:tx>
            <c:v>t6.2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Tabelle5!$Y$2:$Y$7</c:f>
              <c:numCache>
                <c:formatCode>h:mm:ss</c:formatCode>
                <c:ptCount val="6"/>
                <c:pt idx="0">
                  <c:v>2.4305555555555552E-4</c:v>
                </c:pt>
                <c:pt idx="1">
                  <c:v>2.4305555555555552E-4</c:v>
                </c:pt>
                <c:pt idx="2">
                  <c:v>2.4305555555555552E-4</c:v>
                </c:pt>
                <c:pt idx="3">
                  <c:v>2.4305555555555552E-4</c:v>
                </c:pt>
                <c:pt idx="4">
                  <c:v>2.4305555555555552E-4</c:v>
                </c:pt>
                <c:pt idx="5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4A12-BCD4-E1FF5FB3CECC}"/>
            </c:ext>
          </c:extLst>
        </c:ser>
        <c:ser>
          <c:idx val="5"/>
          <c:order val="5"/>
          <c:tx>
            <c:v>t7.2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Tabelle5!$Z$2:$Z$7</c:f>
              <c:numCache>
                <c:formatCode>h:mm:ss</c:formatCode>
                <c:ptCount val="6"/>
                <c:pt idx="0">
                  <c:v>1.273148148148148E-4</c:v>
                </c:pt>
                <c:pt idx="1">
                  <c:v>1.3888888888888889E-4</c:v>
                </c:pt>
                <c:pt idx="2">
                  <c:v>1.3888888888888889E-4</c:v>
                </c:pt>
                <c:pt idx="3">
                  <c:v>1.5046296296296297E-4</c:v>
                </c:pt>
                <c:pt idx="4">
                  <c:v>1.273148148148148E-4</c:v>
                </c:pt>
                <c:pt idx="5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F-4A12-BCD4-E1FF5FB3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81840"/>
        <c:axId val="1040607632"/>
      </c:barChart>
      <c:catAx>
        <c:axId val="10402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Evaluation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607632"/>
        <c:crosses val="autoZero"/>
        <c:auto val="1"/>
        <c:lblAlgn val="ctr"/>
        <c:lblOffset val="100"/>
        <c:noMultiLvlLbl val="0"/>
      </c:catAx>
      <c:valAx>
        <c:axId val="1040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Duration</a:t>
                </a:r>
              </a:p>
            </c:rich>
          </c:tx>
          <c:layout>
            <c:manualLayout>
              <c:xMode val="edge"/>
              <c:yMode val="edge"/>
              <c:x val="2.4608456318679538E-2"/>
              <c:y val="0.28369044521001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2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Tabelle5!$M$2:$M$7</c:f>
              <c:numCache>
                <c:formatCode>General</c:formatCode>
                <c:ptCount val="6"/>
                <c:pt idx="0">
                  <c:v>256</c:v>
                </c:pt>
                <c:pt idx="1">
                  <c:v>248</c:v>
                </c:pt>
                <c:pt idx="2">
                  <c:v>247</c:v>
                </c:pt>
                <c:pt idx="3">
                  <c:v>240</c:v>
                </c:pt>
                <c:pt idx="4">
                  <c:v>232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C-4D51-9161-7C13DCD5D7F5}"/>
            </c:ext>
          </c:extLst>
        </c:ser>
        <c:ser>
          <c:idx val="0"/>
          <c:order val="1"/>
          <c:tx>
            <c:v>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Tabelle5!$N$2:$N$7</c:f>
              <c:numCache>
                <c:formatCode>General</c:formatCode>
                <c:ptCount val="6"/>
                <c:pt idx="0">
                  <c:v>688</c:v>
                </c:pt>
                <c:pt idx="1">
                  <c:v>668</c:v>
                </c:pt>
                <c:pt idx="2">
                  <c:v>688</c:v>
                </c:pt>
                <c:pt idx="3">
                  <c:v>668</c:v>
                </c:pt>
                <c:pt idx="4">
                  <c:v>668</c:v>
                </c:pt>
                <c:pt idx="5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C-4D51-9161-7C13DCD5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81840"/>
        <c:axId val="1040607632"/>
      </c:barChart>
      <c:catAx>
        <c:axId val="10402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Evaluation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607632"/>
        <c:crosses val="autoZero"/>
        <c:auto val="1"/>
        <c:lblAlgn val="ctr"/>
        <c:lblOffset val="100"/>
        <c:noMultiLvlLbl val="0"/>
      </c:catAx>
      <c:valAx>
        <c:axId val="1040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de-DE"/>
                  <a:t>Effort in SLOC</a:t>
                </a:r>
              </a:p>
            </c:rich>
          </c:tx>
          <c:layout>
            <c:manualLayout>
              <c:xMode val="edge"/>
              <c:yMode val="edge"/>
              <c:x val="2.5376678832153252E-2"/>
              <c:y val="0.2896560715454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10402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0-4B9B-82AA-CCE29DE6421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0-4B9B-82AA-CCE29DE6421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Tabelle5!$M$8:$N$8</c:f>
              <c:strCache>
                <c:ptCount val="2"/>
                <c:pt idx="0">
                  <c:v>Average eM</c:v>
                </c:pt>
                <c:pt idx="1">
                  <c:v>Average eT</c:v>
                </c:pt>
              </c:strCache>
            </c:strRef>
          </c:cat>
          <c:val>
            <c:numRef>
              <c:f>Tabelle5!$M$9:$N$9</c:f>
              <c:numCache>
                <c:formatCode>General</c:formatCode>
                <c:ptCount val="2"/>
                <c:pt idx="0">
                  <c:v>121.16666666666667</c:v>
                </c:pt>
                <c:pt idx="1">
                  <c:v>338.16666666666669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6-4838-A2ED-949E709A3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mr10" panose="020B0500000000000000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166685</xdr:colOff>
      <xdr:row>2</xdr:row>
      <xdr:rowOff>38099</xdr:rowOff>
    </xdr:from>
    <xdr:to>
      <xdr:col>19</xdr:col>
      <xdr:colOff>466724</xdr:colOff>
      <xdr:row>20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95A6B3-597D-4C07-A20A-384F0235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114300</xdr:rowOff>
    </xdr:to>
    <xdr:sp macro="" textlink="">
      <xdr:nvSpPr>
        <xdr:cNvPr id="3078" name="AutoForm 6" descr="Forms response chart. Question title: In the legacy I am able to .... Number of responses: .">
          <a:extLst>
            <a:ext uri="{FF2B5EF4-FFF2-40B4-BE49-F238E27FC236}">
              <a16:creationId xmlns:a16="http://schemas.microsoft.com/office/drawing/2014/main" id="{1AEC95AC-DDF5-4C2B-A874-D1B933062625}"/>
            </a:ext>
          </a:extLst>
        </xdr:cNvPr>
        <xdr:cNvSpPr>
          <a:spLocks noChangeAspect="1" noChangeArrowheads="1"/>
        </xdr:cNvSpPr>
      </xdr:nvSpPr>
      <xdr:spPr bwMode="auto">
        <a:xfrm>
          <a:off x="838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114300</xdr:rowOff>
    </xdr:to>
    <xdr:sp macro="" textlink="">
      <xdr:nvSpPr>
        <xdr:cNvPr id="3080" name="AutoForm 8" descr="Forms response chart. Question title: In the legacy I am able to .... Number of responses: .">
          <a:extLst>
            <a:ext uri="{FF2B5EF4-FFF2-40B4-BE49-F238E27FC236}">
              <a16:creationId xmlns:a16="http://schemas.microsoft.com/office/drawing/2014/main" id="{4245BFE4-3E2D-4E57-BD41-73680DE0A8DD}"/>
            </a:ext>
          </a:extLst>
        </xdr:cNvPr>
        <xdr:cNvSpPr>
          <a:spLocks noChangeAspect="1" noChangeArrowheads="1"/>
        </xdr:cNvSpPr>
      </xdr:nvSpPr>
      <xdr:spPr bwMode="auto">
        <a:xfrm>
          <a:off x="8382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223834</xdr:colOff>
      <xdr:row>0</xdr:row>
      <xdr:rowOff>1266823</xdr:rowOff>
    </xdr:from>
    <xdr:to>
      <xdr:col>24</xdr:col>
      <xdr:colOff>459828</xdr:colOff>
      <xdr:row>17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2627E3-7596-4D7C-97FB-707770F5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90486</xdr:colOff>
      <xdr:row>16</xdr:row>
      <xdr:rowOff>38099</xdr:rowOff>
    </xdr:from>
    <xdr:to>
      <xdr:col>11</xdr:col>
      <xdr:colOff>47625</xdr:colOff>
      <xdr:row>34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EDB034-C7D7-42F2-B2DF-9A490C30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554489</xdr:colOff>
      <xdr:row>56</xdr:row>
      <xdr:rowOff>100692</xdr:rowOff>
    </xdr:from>
    <xdr:to>
      <xdr:col>29</xdr:col>
      <xdr:colOff>464003</xdr:colOff>
      <xdr:row>76</xdr:row>
      <xdr:rowOff>72118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09C8BE-AD4C-442F-8185-DE069638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871604</xdr:colOff>
      <xdr:row>31</xdr:row>
      <xdr:rowOff>108591</xdr:rowOff>
    </xdr:from>
    <xdr:to>
      <xdr:col>30</xdr:col>
      <xdr:colOff>747779</xdr:colOff>
      <xdr:row>60</xdr:row>
      <xdr:rowOff>89541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C7B51B1-6EF0-4E40-B2F0-BCB96336D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289751</xdr:colOff>
      <xdr:row>54</xdr:row>
      <xdr:rowOff>0</xdr:rowOff>
    </xdr:from>
    <xdr:to>
      <xdr:col>12</xdr:col>
      <xdr:colOff>694764</xdr:colOff>
      <xdr:row>74</xdr:row>
      <xdr:rowOff>168088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FAE270B-0558-48EB-B9E1-FA27CBD6C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14943</xdr:colOff>
      <xdr:row>17</xdr:row>
      <xdr:rowOff>121210</xdr:rowOff>
    </xdr:from>
    <xdr:to>
      <xdr:col>39</xdr:col>
      <xdr:colOff>710267</xdr:colOff>
      <xdr:row>39</xdr:row>
      <xdr:rowOff>191621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3FF8C50-4AB0-4978-9DF9-48748D9F3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704850</xdr:colOff>
      <xdr:row>30</xdr:row>
      <xdr:rowOff>76200</xdr:rowOff>
    </xdr:from>
    <xdr:to>
      <xdr:col>13</xdr:col>
      <xdr:colOff>614364</xdr:colOff>
      <xdr:row>50</xdr:row>
      <xdr:rowOff>47626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A51793A-E6CD-46B8-8C32-AD7FA3A2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20100</xdr:colOff>
      <xdr:row>60</xdr:row>
      <xdr:rowOff>3958</xdr:rowOff>
    </xdr:from>
    <xdr:to>
      <xdr:col>37</xdr:col>
      <xdr:colOff>20100</xdr:colOff>
      <xdr:row>74</xdr:row>
      <xdr:rowOff>80158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7078F39-CF70-4635-AD18-40A85037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676835</xdr:colOff>
      <xdr:row>64</xdr:row>
      <xdr:rowOff>183403</xdr:rowOff>
    </xdr:from>
    <xdr:to>
      <xdr:col>20</xdr:col>
      <xdr:colOff>676835</xdr:colOff>
      <xdr:row>79</xdr:row>
      <xdr:rowOff>65367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9181C96F-B5A4-46F7-B4A4-5BD4096C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163285</xdr:colOff>
      <xdr:row>41</xdr:row>
      <xdr:rowOff>108858</xdr:rowOff>
    </xdr:from>
    <xdr:to>
      <xdr:col>37</xdr:col>
      <xdr:colOff>163285</xdr:colOff>
      <xdr:row>55</xdr:row>
      <xdr:rowOff>185058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EFDA534-9FC1-424E-949E-2BEF4AD96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244928</xdr:colOff>
      <xdr:row>47</xdr:row>
      <xdr:rowOff>176893</xdr:rowOff>
    </xdr:from>
    <xdr:to>
      <xdr:col>20</xdr:col>
      <xdr:colOff>244928</xdr:colOff>
      <xdr:row>62</xdr:row>
      <xdr:rowOff>62593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2045AD5-4316-4907-865E-9CD48BA3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176894</xdr:colOff>
      <xdr:row>29</xdr:row>
      <xdr:rowOff>61684</xdr:rowOff>
    </xdr:from>
    <xdr:to>
      <xdr:col>20</xdr:col>
      <xdr:colOff>40823</xdr:colOff>
      <xdr:row>43</xdr:row>
      <xdr:rowOff>140152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B33A9B-E636-41FE-B49D-44E472BA3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295644</xdr:colOff>
      <xdr:row>29</xdr:row>
      <xdr:rowOff>169470</xdr:rowOff>
    </xdr:from>
    <xdr:to>
      <xdr:col>10</xdr:col>
      <xdr:colOff>409451</xdr:colOff>
      <xdr:row>51</xdr:row>
      <xdr:rowOff>41563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B8E8309-F81F-419C-9273-A3278FC50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309563</xdr:colOff>
      <xdr:row>44</xdr:row>
      <xdr:rowOff>47624</xdr:rowOff>
    </xdr:from>
    <xdr:to>
      <xdr:col>45</xdr:col>
      <xdr:colOff>381000</xdr:colOff>
      <xdr:row>57</xdr:row>
      <xdr:rowOff>22412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8BFAFE9-CA79-4E7F-B002-6F3444E9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75B-E6A1-8F44-9EAD-78B609A7E642}">
  <dimension ref="A1:Z7"/>
  <sheetViews>
    <sheetView topLeftCell="F1" workbookViewId="0">
      <selection activeCell="M13" sqref="M13"/>
    </sheetView>
  </sheetViews>
  <sheetFormatPr baseColWidth="10" defaultRowHeight="15" x14ac:dyDescent="0.2"/>
  <sheetData>
    <row r="1" spans="1:26" ht="86" thickBot="1" x14ac:dyDescent="0.2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3" t="s">
        <v>135</v>
      </c>
      <c r="V1" s="14" t="s">
        <v>136</v>
      </c>
      <c r="W1" s="14" t="s">
        <v>137</v>
      </c>
      <c r="X1" s="14" t="s">
        <v>138</v>
      </c>
      <c r="Y1" s="14" t="s">
        <v>139</v>
      </c>
      <c r="Z1" s="14" t="s">
        <v>140</v>
      </c>
    </row>
    <row r="2" spans="1:26" ht="16" thickBot="1" x14ac:dyDescent="0.25">
      <c r="A2" s="2">
        <v>0</v>
      </c>
      <c r="B2" s="2">
        <v>1</v>
      </c>
      <c r="C2" s="2">
        <v>2</v>
      </c>
      <c r="D2" s="2">
        <v>1</v>
      </c>
      <c r="E2" s="1" t="s">
        <v>11</v>
      </c>
      <c r="F2" s="1" t="s">
        <v>12</v>
      </c>
      <c r="G2" s="1" t="s">
        <v>11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11</v>
      </c>
      <c r="N2" s="1" t="s">
        <v>12</v>
      </c>
      <c r="O2" s="2">
        <v>4</v>
      </c>
      <c r="P2" s="2">
        <v>4</v>
      </c>
      <c r="Q2" s="2">
        <v>4</v>
      </c>
      <c r="R2" s="2">
        <v>5</v>
      </c>
      <c r="S2" s="2">
        <v>5</v>
      </c>
      <c r="T2" s="2">
        <v>5</v>
      </c>
      <c r="U2" s="15">
        <v>4</v>
      </c>
      <c r="V2" s="16">
        <v>4</v>
      </c>
      <c r="W2" s="16">
        <v>4</v>
      </c>
      <c r="X2" s="16">
        <v>5</v>
      </c>
      <c r="Y2" s="16">
        <v>5</v>
      </c>
      <c r="Z2" s="16">
        <v>5</v>
      </c>
    </row>
    <row r="3" spans="1:26" ht="16" thickBot="1" x14ac:dyDescent="0.25">
      <c r="A3" s="2">
        <v>10</v>
      </c>
      <c r="B3" s="2">
        <v>5</v>
      </c>
      <c r="C3" s="2">
        <v>3</v>
      </c>
      <c r="D3" s="2">
        <v>3</v>
      </c>
      <c r="E3" s="1" t="s">
        <v>11</v>
      </c>
      <c r="F3" s="1" t="s">
        <v>12</v>
      </c>
      <c r="G3" s="1" t="s">
        <v>11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11</v>
      </c>
      <c r="N3" s="1" t="s">
        <v>12</v>
      </c>
      <c r="O3" s="2">
        <v>2</v>
      </c>
      <c r="P3" s="2">
        <v>3</v>
      </c>
      <c r="Q3" s="2">
        <v>2</v>
      </c>
      <c r="R3" s="2">
        <v>2</v>
      </c>
      <c r="S3" s="2">
        <v>3</v>
      </c>
      <c r="T3" s="2">
        <v>4</v>
      </c>
      <c r="U3" s="15">
        <v>2</v>
      </c>
      <c r="V3" s="16">
        <v>3</v>
      </c>
      <c r="W3" s="16">
        <v>2</v>
      </c>
      <c r="X3" s="16">
        <v>2</v>
      </c>
      <c r="Y3" s="16">
        <v>3</v>
      </c>
      <c r="Z3" s="16">
        <v>4</v>
      </c>
    </row>
    <row r="4" spans="1:26" ht="16" thickBot="1" x14ac:dyDescent="0.25">
      <c r="A4" s="2">
        <v>0</v>
      </c>
      <c r="B4" s="2">
        <v>2</v>
      </c>
      <c r="C4" s="2">
        <v>1</v>
      </c>
      <c r="D4" s="2">
        <v>1</v>
      </c>
      <c r="E4" s="1" t="s">
        <v>11</v>
      </c>
      <c r="F4" s="1" t="s">
        <v>12</v>
      </c>
      <c r="G4" s="1" t="s">
        <v>11</v>
      </c>
      <c r="H4" s="1" t="s">
        <v>11</v>
      </c>
      <c r="I4" s="1" t="s">
        <v>12</v>
      </c>
      <c r="J4" s="1" t="s">
        <v>11</v>
      </c>
      <c r="K4" s="1" t="s">
        <v>12</v>
      </c>
      <c r="L4" s="1" t="s">
        <v>11</v>
      </c>
      <c r="M4" s="1" t="s">
        <v>11</v>
      </c>
      <c r="N4" s="1" t="s">
        <v>12</v>
      </c>
      <c r="O4" s="2">
        <v>3</v>
      </c>
      <c r="P4" s="2">
        <v>4</v>
      </c>
      <c r="Q4" s="2">
        <v>2</v>
      </c>
      <c r="R4" s="2">
        <v>4</v>
      </c>
      <c r="S4" s="2">
        <v>2</v>
      </c>
      <c r="T4" s="2">
        <v>4</v>
      </c>
      <c r="U4" s="15">
        <v>3</v>
      </c>
      <c r="V4" s="16">
        <v>4</v>
      </c>
      <c r="W4" s="16">
        <v>2</v>
      </c>
      <c r="X4" s="16">
        <v>4</v>
      </c>
      <c r="Y4" s="16">
        <v>2</v>
      </c>
      <c r="Z4" s="16">
        <v>4</v>
      </c>
    </row>
    <row r="5" spans="1:26" ht="16" thickBot="1" x14ac:dyDescent="0.25">
      <c r="A5" s="2">
        <v>6</v>
      </c>
      <c r="B5" s="2">
        <v>4</v>
      </c>
      <c r="C5" s="2">
        <v>3</v>
      </c>
      <c r="D5" s="2">
        <v>1</v>
      </c>
      <c r="E5" s="1" t="s">
        <v>11</v>
      </c>
      <c r="F5" s="1" t="s">
        <v>12</v>
      </c>
      <c r="G5" s="1" t="s">
        <v>11</v>
      </c>
      <c r="H5" s="1" t="s">
        <v>11</v>
      </c>
      <c r="I5" s="1" t="s">
        <v>12</v>
      </c>
      <c r="J5" s="1" t="s">
        <v>11</v>
      </c>
      <c r="K5" s="1" t="s">
        <v>12</v>
      </c>
      <c r="L5" s="1" t="s">
        <v>11</v>
      </c>
      <c r="M5" s="1" t="s">
        <v>11</v>
      </c>
      <c r="N5" s="1" t="s">
        <v>12</v>
      </c>
      <c r="O5" s="2">
        <v>5</v>
      </c>
      <c r="P5" s="2">
        <v>5</v>
      </c>
      <c r="Q5" s="2">
        <v>4</v>
      </c>
      <c r="R5" s="2">
        <v>4</v>
      </c>
      <c r="S5" s="2">
        <v>5</v>
      </c>
      <c r="T5" s="2">
        <v>5</v>
      </c>
      <c r="U5" s="15">
        <v>5</v>
      </c>
      <c r="V5" s="16">
        <v>5</v>
      </c>
      <c r="W5" s="16">
        <v>4</v>
      </c>
      <c r="X5" s="16">
        <v>4</v>
      </c>
      <c r="Y5" s="16">
        <v>5</v>
      </c>
      <c r="Z5" s="16">
        <v>5</v>
      </c>
    </row>
    <row r="6" spans="1:26" ht="16" thickBot="1" x14ac:dyDescent="0.25">
      <c r="A6" s="2">
        <v>9</v>
      </c>
      <c r="B6" s="2">
        <v>1</v>
      </c>
      <c r="C6" s="2">
        <v>3</v>
      </c>
      <c r="D6" s="2">
        <v>1</v>
      </c>
      <c r="E6" s="1" t="s">
        <v>11</v>
      </c>
      <c r="F6" s="1" t="s">
        <v>12</v>
      </c>
      <c r="G6" s="1" t="s">
        <v>11</v>
      </c>
      <c r="H6" s="1" t="s">
        <v>11</v>
      </c>
      <c r="I6" s="1" t="s">
        <v>12</v>
      </c>
      <c r="J6" s="1" t="s">
        <v>11</v>
      </c>
      <c r="K6" s="1" t="s">
        <v>12</v>
      </c>
      <c r="L6" s="1" t="s">
        <v>11</v>
      </c>
      <c r="M6" s="1" t="s">
        <v>11</v>
      </c>
      <c r="N6" s="1" t="s">
        <v>12</v>
      </c>
      <c r="O6" s="2">
        <v>3</v>
      </c>
      <c r="P6" s="2">
        <v>3</v>
      </c>
      <c r="Q6" s="2">
        <v>4</v>
      </c>
      <c r="R6" s="2">
        <v>4</v>
      </c>
      <c r="S6" s="2">
        <v>5</v>
      </c>
      <c r="T6" s="2">
        <v>5</v>
      </c>
      <c r="U6" s="15">
        <v>3</v>
      </c>
      <c r="V6" s="16">
        <v>3</v>
      </c>
      <c r="W6" s="16">
        <v>4</v>
      </c>
      <c r="X6" s="16">
        <v>4</v>
      </c>
      <c r="Y6" s="16">
        <v>5</v>
      </c>
      <c r="Z6" s="16">
        <v>5</v>
      </c>
    </row>
    <row r="7" spans="1:26" ht="16" thickBot="1" x14ac:dyDescent="0.25">
      <c r="A7" s="2">
        <v>9</v>
      </c>
      <c r="B7" s="2">
        <v>4</v>
      </c>
      <c r="C7" s="2">
        <v>2</v>
      </c>
      <c r="D7" s="2">
        <v>1</v>
      </c>
      <c r="E7" s="1" t="s">
        <v>11</v>
      </c>
      <c r="F7" s="1" t="s">
        <v>12</v>
      </c>
      <c r="G7" s="1" t="s">
        <v>11</v>
      </c>
      <c r="H7" s="1" t="s">
        <v>11</v>
      </c>
      <c r="I7" s="1" t="s">
        <v>12</v>
      </c>
      <c r="J7" s="1" t="s">
        <v>11</v>
      </c>
      <c r="K7" s="1" t="s">
        <v>12</v>
      </c>
      <c r="L7" s="1" t="s">
        <v>11</v>
      </c>
      <c r="M7" s="1" t="s">
        <v>11</v>
      </c>
      <c r="N7" s="1" t="s">
        <v>12</v>
      </c>
      <c r="O7" s="2">
        <v>2</v>
      </c>
      <c r="P7" s="2">
        <v>2</v>
      </c>
      <c r="Q7" s="2">
        <v>2</v>
      </c>
      <c r="R7" s="2">
        <v>3</v>
      </c>
      <c r="S7" s="2">
        <v>4</v>
      </c>
      <c r="T7" s="2">
        <v>4</v>
      </c>
      <c r="U7" s="15">
        <v>2</v>
      </c>
      <c r="V7" s="16">
        <v>2</v>
      </c>
      <c r="W7" s="16">
        <v>2</v>
      </c>
      <c r="X7" s="16">
        <v>3</v>
      </c>
      <c r="Y7" s="16">
        <v>4</v>
      </c>
      <c r="Z7" s="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E7E0-8C22-8E43-AE7B-5EA6EEC7AA94}">
  <dimension ref="A1:L18"/>
  <sheetViews>
    <sheetView workbookViewId="0">
      <selection activeCell="A11" sqref="A11:L17"/>
    </sheetView>
  </sheetViews>
  <sheetFormatPr baseColWidth="10" defaultRowHeight="15" x14ac:dyDescent="0.2"/>
  <sheetData>
    <row r="1" spans="1:12" ht="30" thickBot="1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ht="16" thickBot="1" x14ac:dyDescent="0.25">
      <c r="A2" s="3">
        <v>2.6840277777777779E-2</v>
      </c>
      <c r="B2" s="3">
        <v>2.6620370370370374E-3</v>
      </c>
      <c r="C2" s="3">
        <v>1.9675925925925926E-4</v>
      </c>
      <c r="D2" s="3">
        <v>2.7800925925925923E-2</v>
      </c>
      <c r="E2" s="3">
        <v>1.2152777777777778E-3</v>
      </c>
      <c r="F2" s="3">
        <v>1.1574074074074073E-4</v>
      </c>
      <c r="G2" s="3">
        <v>1.0416666666666667E-4</v>
      </c>
      <c r="H2" s="3">
        <v>2.0833333333333335E-4</v>
      </c>
      <c r="I2" s="3">
        <v>2.2268518518518521E-2</v>
      </c>
      <c r="J2" s="3">
        <v>6.145833333333333E-3</v>
      </c>
      <c r="K2" s="3">
        <v>2.4305555555555552E-4</v>
      </c>
      <c r="L2" s="3">
        <v>1.273148148148148E-4</v>
      </c>
    </row>
    <row r="3" spans="1:12" ht="16" thickBot="1" x14ac:dyDescent="0.25">
      <c r="A3" s="3">
        <v>7.789351851851852E-3</v>
      </c>
      <c r="B3" s="3">
        <v>1.2268518518518518E-3</v>
      </c>
      <c r="C3" s="3">
        <v>2.0833333333333335E-4</v>
      </c>
      <c r="D3" s="3">
        <v>1.7430555555555557E-2</v>
      </c>
      <c r="E3" s="3">
        <v>1.1342592592592591E-3</v>
      </c>
      <c r="F3" s="3">
        <v>1.3888888888888889E-4</v>
      </c>
      <c r="G3" s="3">
        <v>1.273148148148148E-4</v>
      </c>
      <c r="H3" s="3">
        <v>2.0833333333333335E-4</v>
      </c>
      <c r="I3" s="3">
        <v>1.7777777777777778E-2</v>
      </c>
      <c r="J3" s="3">
        <v>5.2777777777777771E-3</v>
      </c>
      <c r="K3" s="3">
        <v>2.4305555555555552E-4</v>
      </c>
      <c r="L3" s="3">
        <v>1.3888888888888889E-4</v>
      </c>
    </row>
    <row r="4" spans="1:12" ht="16" thickBot="1" x14ac:dyDescent="0.25">
      <c r="A4" s="3">
        <v>1.951388888888889E-2</v>
      </c>
      <c r="B4" s="3">
        <v>1.1574074074074073E-3</v>
      </c>
      <c r="C4" s="3">
        <v>2.0833333333333335E-4</v>
      </c>
      <c r="D4" s="3">
        <v>2.8067129629629626E-2</v>
      </c>
      <c r="E4" s="3">
        <v>1.8402777777777777E-3</v>
      </c>
      <c r="F4" s="3">
        <v>1.3888888888888889E-4</v>
      </c>
      <c r="G4" s="3">
        <v>2.0833333333333335E-4</v>
      </c>
      <c r="H4" s="3">
        <v>2.0833333333333335E-4</v>
      </c>
      <c r="I4" s="3">
        <v>2.5960648148148149E-2</v>
      </c>
      <c r="J4" s="3">
        <v>5.9953703703703697E-3</v>
      </c>
      <c r="K4" s="3">
        <v>2.4305555555555552E-4</v>
      </c>
      <c r="L4" s="3">
        <v>1.3888888888888889E-4</v>
      </c>
    </row>
    <row r="5" spans="1:12" ht="16" thickBot="1" x14ac:dyDescent="0.25">
      <c r="A5" s="3">
        <v>1.0810185185185185E-2</v>
      </c>
      <c r="B5" s="3">
        <v>1.7592592592592592E-3</v>
      </c>
      <c r="C5" s="3">
        <v>2.199074074074074E-4</v>
      </c>
      <c r="D5" s="3">
        <v>2.0694444444444446E-2</v>
      </c>
      <c r="E5" s="3">
        <v>8.1018518518518516E-4</v>
      </c>
      <c r="F5" s="3">
        <v>1.5046296296296297E-4</v>
      </c>
      <c r="G5" s="3">
        <v>1.6203703703703703E-4</v>
      </c>
      <c r="H5" s="3">
        <v>2.0833333333333335E-4</v>
      </c>
      <c r="I5" s="3">
        <v>1.5682870370370371E-2</v>
      </c>
      <c r="J5" s="3">
        <v>5.0578703703703706E-3</v>
      </c>
      <c r="K5" s="3">
        <v>2.4305555555555552E-4</v>
      </c>
      <c r="L5" s="3">
        <v>1.5046296296296297E-4</v>
      </c>
    </row>
    <row r="6" spans="1:12" ht="16" thickBot="1" x14ac:dyDescent="0.25">
      <c r="A6" s="3">
        <v>1.8055555555555557E-2</v>
      </c>
      <c r="B6" s="3">
        <v>1.9212962962962962E-3</v>
      </c>
      <c r="C6" s="3">
        <v>2.0833333333333335E-4</v>
      </c>
      <c r="D6" s="3">
        <v>2.6782407407407408E-2</v>
      </c>
      <c r="E6" s="3">
        <v>3.1481481481481482E-3</v>
      </c>
      <c r="F6" s="3">
        <v>1.6203703703703703E-4</v>
      </c>
      <c r="G6" s="3">
        <v>1.7361111111111112E-4</v>
      </c>
      <c r="H6" s="3">
        <v>2.0833333333333335E-4</v>
      </c>
      <c r="I6" s="3">
        <v>1.5208333333333332E-2</v>
      </c>
      <c r="J6" s="3">
        <v>4.8032407407407407E-3</v>
      </c>
      <c r="K6" s="3">
        <v>2.4305555555555552E-4</v>
      </c>
      <c r="L6" s="3">
        <v>1.273148148148148E-4</v>
      </c>
    </row>
    <row r="7" spans="1:12" ht="16" thickBot="1" x14ac:dyDescent="0.25">
      <c r="A7" s="3">
        <v>1.1724537037037035E-2</v>
      </c>
      <c r="B7" s="3">
        <v>9.9537037037037042E-4</v>
      </c>
      <c r="C7" s="3">
        <v>2.0833333333333335E-4</v>
      </c>
      <c r="D7" s="3">
        <v>2.255787037037037E-2</v>
      </c>
      <c r="E7" s="3">
        <v>1.5277777777777779E-3</v>
      </c>
      <c r="F7" s="3">
        <v>1.6203703703703703E-4</v>
      </c>
      <c r="G7" s="3">
        <v>1.5046296296296297E-4</v>
      </c>
      <c r="H7" s="3">
        <v>2.199074074074074E-4</v>
      </c>
      <c r="I7" s="3">
        <v>1.6516203703703703E-2</v>
      </c>
      <c r="J7" s="3">
        <v>5.5092592592592589E-3</v>
      </c>
      <c r="K7" s="3">
        <v>2.5462962962962961E-4</v>
      </c>
      <c r="L7" s="3">
        <v>1.273148148148148E-4</v>
      </c>
    </row>
    <row r="10" spans="1:12" ht="16" thickBot="1" x14ac:dyDescent="0.25"/>
    <row r="11" spans="1:12" ht="16" thickBot="1" x14ac:dyDescent="0.25">
      <c r="A11" s="1" t="s">
        <v>141</v>
      </c>
      <c r="B11" s="1" t="s">
        <v>142</v>
      </c>
      <c r="C11" s="1" t="s">
        <v>148</v>
      </c>
      <c r="D11" s="1" t="s">
        <v>143</v>
      </c>
      <c r="E11" s="1" t="s">
        <v>144</v>
      </c>
      <c r="F11" s="1" t="s">
        <v>146</v>
      </c>
      <c r="G11" s="1" t="s">
        <v>147</v>
      </c>
      <c r="H11" s="1" t="s">
        <v>149</v>
      </c>
      <c r="I11" s="1" t="s">
        <v>150</v>
      </c>
      <c r="J11" s="1" t="s">
        <v>151</v>
      </c>
      <c r="K11" s="1" t="s">
        <v>145</v>
      </c>
      <c r="L11" s="1" t="s">
        <v>152</v>
      </c>
    </row>
    <row r="12" spans="1:12" x14ac:dyDescent="0.2">
      <c r="A12" s="10">
        <f t="shared" ref="A12:K12" si="0">SECOND(A2)+MINUTE(A2)*60+HOUR(A2)*60*60</f>
        <v>2319</v>
      </c>
      <c r="B12" s="10">
        <f t="shared" si="0"/>
        <v>230</v>
      </c>
      <c r="C12" s="10">
        <f t="shared" si="0"/>
        <v>17</v>
      </c>
      <c r="D12" s="10">
        <f t="shared" si="0"/>
        <v>2402</v>
      </c>
      <c r="E12" s="10">
        <f t="shared" si="0"/>
        <v>105</v>
      </c>
      <c r="F12" s="10">
        <f t="shared" si="0"/>
        <v>10</v>
      </c>
      <c r="G12" s="10">
        <f t="shared" si="0"/>
        <v>9</v>
      </c>
      <c r="H12" s="10">
        <f t="shared" si="0"/>
        <v>18</v>
      </c>
      <c r="I12" s="10">
        <f t="shared" si="0"/>
        <v>1924</v>
      </c>
      <c r="J12" s="10">
        <f t="shared" si="0"/>
        <v>531</v>
      </c>
      <c r="K12" s="10">
        <f t="shared" si="0"/>
        <v>21</v>
      </c>
      <c r="L12" s="10">
        <f>SECOND(L2)+MINUTE(L2)*60+HOUR(L2)*60*60</f>
        <v>11</v>
      </c>
    </row>
    <row r="13" spans="1:12" x14ac:dyDescent="0.2">
      <c r="A13" s="10">
        <f t="shared" ref="A13:L13" si="1">SECOND(A3)+MINUTE(A3)*60+HOUR(A3)*60*60</f>
        <v>673</v>
      </c>
      <c r="B13" s="10">
        <f t="shared" si="1"/>
        <v>106</v>
      </c>
      <c r="C13" s="10">
        <f t="shared" si="1"/>
        <v>18</v>
      </c>
      <c r="D13" s="10">
        <f t="shared" si="1"/>
        <v>1506</v>
      </c>
      <c r="E13" s="10">
        <f t="shared" si="1"/>
        <v>98</v>
      </c>
      <c r="F13" s="10">
        <f t="shared" si="1"/>
        <v>12</v>
      </c>
      <c r="G13" s="10">
        <f t="shared" si="1"/>
        <v>11</v>
      </c>
      <c r="H13" s="10">
        <f t="shared" si="1"/>
        <v>18</v>
      </c>
      <c r="I13" s="10">
        <f t="shared" si="1"/>
        <v>1536</v>
      </c>
      <c r="J13" s="10">
        <f t="shared" si="1"/>
        <v>456</v>
      </c>
      <c r="K13" s="10">
        <f t="shared" si="1"/>
        <v>21</v>
      </c>
      <c r="L13" s="10">
        <f t="shared" si="1"/>
        <v>12</v>
      </c>
    </row>
    <row r="14" spans="1:12" x14ac:dyDescent="0.2">
      <c r="A14" s="10">
        <f t="shared" ref="A14:L14" si="2">SECOND(A4)+MINUTE(A4)*60+HOUR(A4)*60*60</f>
        <v>1686</v>
      </c>
      <c r="B14" s="10">
        <f t="shared" si="2"/>
        <v>100</v>
      </c>
      <c r="C14" s="10">
        <f t="shared" si="2"/>
        <v>18</v>
      </c>
      <c r="D14" s="10">
        <f t="shared" si="2"/>
        <v>2425</v>
      </c>
      <c r="E14" s="10">
        <f t="shared" si="2"/>
        <v>159</v>
      </c>
      <c r="F14" s="10">
        <f t="shared" si="2"/>
        <v>12</v>
      </c>
      <c r="G14" s="10">
        <f t="shared" si="2"/>
        <v>18</v>
      </c>
      <c r="H14" s="10">
        <f t="shared" si="2"/>
        <v>18</v>
      </c>
      <c r="I14" s="10">
        <f t="shared" si="2"/>
        <v>2243</v>
      </c>
      <c r="J14" s="10">
        <f t="shared" si="2"/>
        <v>518</v>
      </c>
      <c r="K14" s="10">
        <f t="shared" si="2"/>
        <v>21</v>
      </c>
      <c r="L14" s="10">
        <f t="shared" si="2"/>
        <v>12</v>
      </c>
    </row>
    <row r="15" spans="1:12" x14ac:dyDescent="0.2">
      <c r="A15" s="10">
        <f t="shared" ref="A15:L15" si="3">SECOND(A5)+MINUTE(A5)*60+HOUR(A5)*60*60</f>
        <v>934</v>
      </c>
      <c r="B15" s="10">
        <f t="shared" si="3"/>
        <v>152</v>
      </c>
      <c r="C15" s="10">
        <f t="shared" si="3"/>
        <v>19</v>
      </c>
      <c r="D15" s="10">
        <f t="shared" si="3"/>
        <v>1788</v>
      </c>
      <c r="E15" s="10">
        <f t="shared" si="3"/>
        <v>70</v>
      </c>
      <c r="F15" s="10">
        <f t="shared" si="3"/>
        <v>13</v>
      </c>
      <c r="G15" s="10">
        <f t="shared" si="3"/>
        <v>14</v>
      </c>
      <c r="H15" s="10">
        <f t="shared" si="3"/>
        <v>18</v>
      </c>
      <c r="I15" s="10">
        <f t="shared" si="3"/>
        <v>1355</v>
      </c>
      <c r="J15" s="10">
        <f t="shared" si="3"/>
        <v>437</v>
      </c>
      <c r="K15" s="10">
        <f t="shared" si="3"/>
        <v>21</v>
      </c>
      <c r="L15" s="10">
        <f t="shared" si="3"/>
        <v>13</v>
      </c>
    </row>
    <row r="16" spans="1:12" x14ac:dyDescent="0.2">
      <c r="A16" s="10">
        <f t="shared" ref="A16:L16" si="4">SECOND(A6)+MINUTE(A6)*60+HOUR(A6)*60*60</f>
        <v>1560</v>
      </c>
      <c r="B16" s="10">
        <f t="shared" si="4"/>
        <v>166</v>
      </c>
      <c r="C16" s="10">
        <f t="shared" si="4"/>
        <v>18</v>
      </c>
      <c r="D16" s="10">
        <f t="shared" si="4"/>
        <v>2314</v>
      </c>
      <c r="E16" s="10">
        <f t="shared" si="4"/>
        <v>272</v>
      </c>
      <c r="F16" s="10">
        <f t="shared" si="4"/>
        <v>14</v>
      </c>
      <c r="G16" s="10">
        <f t="shared" si="4"/>
        <v>15</v>
      </c>
      <c r="H16" s="10">
        <f t="shared" si="4"/>
        <v>18</v>
      </c>
      <c r="I16" s="10">
        <f t="shared" si="4"/>
        <v>1314</v>
      </c>
      <c r="J16" s="10">
        <f t="shared" si="4"/>
        <v>415</v>
      </c>
      <c r="K16" s="10">
        <f t="shared" si="4"/>
        <v>21</v>
      </c>
      <c r="L16" s="10">
        <f t="shared" si="4"/>
        <v>11</v>
      </c>
    </row>
    <row r="17" spans="1:12" x14ac:dyDescent="0.2">
      <c r="A17" s="10">
        <f t="shared" ref="A17:L17" si="5">SECOND(A7)+MINUTE(A7)*60+HOUR(A7)*60*60</f>
        <v>1013</v>
      </c>
      <c r="B17" s="10">
        <f t="shared" si="5"/>
        <v>86</v>
      </c>
      <c r="C17" s="10">
        <f t="shared" si="5"/>
        <v>18</v>
      </c>
      <c r="D17" s="10">
        <f t="shared" si="5"/>
        <v>1949</v>
      </c>
      <c r="E17" s="10">
        <f t="shared" si="5"/>
        <v>132</v>
      </c>
      <c r="F17" s="10">
        <f t="shared" si="5"/>
        <v>14</v>
      </c>
      <c r="G17" s="10">
        <f t="shared" si="5"/>
        <v>13</v>
      </c>
      <c r="H17" s="10">
        <f t="shared" si="5"/>
        <v>19</v>
      </c>
      <c r="I17" s="10">
        <f t="shared" si="5"/>
        <v>1427</v>
      </c>
      <c r="J17" s="10">
        <f t="shared" si="5"/>
        <v>476</v>
      </c>
      <c r="K17" s="10">
        <f t="shared" si="5"/>
        <v>22</v>
      </c>
      <c r="L17" s="10">
        <f t="shared" si="5"/>
        <v>11</v>
      </c>
    </row>
    <row r="18" spans="1:12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FCFE-629E-0C43-B304-8233BC1D9019}">
  <dimension ref="A1:X9"/>
  <sheetViews>
    <sheetView tabSelected="1" topLeftCell="I1" workbookViewId="0">
      <selection activeCell="Y1" sqref="Y1"/>
    </sheetView>
  </sheetViews>
  <sheetFormatPr baseColWidth="10" defaultRowHeight="15" x14ac:dyDescent="0.2"/>
  <sheetData>
    <row r="1" spans="1:24" ht="16" thickBot="1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</row>
    <row r="2" spans="1:24" ht="16" thickBot="1" x14ac:dyDescent="0.25">
      <c r="A2" s="2">
        <v>3</v>
      </c>
      <c r="B2" s="2">
        <v>11</v>
      </c>
      <c r="C2" s="2">
        <v>45</v>
      </c>
      <c r="D2" s="2">
        <v>9</v>
      </c>
      <c r="E2" s="2">
        <v>0</v>
      </c>
      <c r="F2" s="2">
        <v>0</v>
      </c>
      <c r="G2" s="2">
        <v>1</v>
      </c>
      <c r="H2" s="2">
        <v>33</v>
      </c>
      <c r="I2" s="2">
        <v>94</v>
      </c>
      <c r="J2" s="2">
        <v>60</v>
      </c>
      <c r="K2" s="2">
        <v>0</v>
      </c>
      <c r="L2" s="2">
        <v>0</v>
      </c>
      <c r="M2" s="2">
        <v>9</v>
      </c>
      <c r="N2" s="2">
        <v>81</v>
      </c>
      <c r="O2" s="2">
        <v>60</v>
      </c>
      <c r="P2" s="2">
        <v>273</v>
      </c>
      <c r="Q2" s="2">
        <v>1</v>
      </c>
      <c r="R2" s="2">
        <v>0</v>
      </c>
      <c r="S2" s="2">
        <v>12</v>
      </c>
      <c r="T2" s="2">
        <v>32</v>
      </c>
      <c r="U2" s="2">
        <v>43</v>
      </c>
      <c r="V2" s="2">
        <v>164</v>
      </c>
      <c r="W2" s="2">
        <v>9</v>
      </c>
      <c r="X2" s="2">
        <v>4</v>
      </c>
    </row>
    <row r="3" spans="1:24" ht="16" thickBot="1" x14ac:dyDescent="0.25">
      <c r="A3" s="2">
        <v>4</v>
      </c>
      <c r="B3" s="2">
        <v>10</v>
      </c>
      <c r="C3" s="2">
        <v>43</v>
      </c>
      <c r="D3" s="2">
        <v>6</v>
      </c>
      <c r="E3" s="2">
        <v>0</v>
      </c>
      <c r="F3" s="2">
        <v>0</v>
      </c>
      <c r="G3" s="2">
        <v>2</v>
      </c>
      <c r="H3" s="2">
        <v>30</v>
      </c>
      <c r="I3" s="2">
        <v>96</v>
      </c>
      <c r="J3" s="2">
        <v>57</v>
      </c>
      <c r="K3" s="2">
        <v>0</v>
      </c>
      <c r="L3" s="2">
        <v>0</v>
      </c>
      <c r="M3" s="2">
        <v>9</v>
      </c>
      <c r="N3" s="2">
        <v>81</v>
      </c>
      <c r="O3" s="2">
        <v>60</v>
      </c>
      <c r="P3" s="2">
        <v>263</v>
      </c>
      <c r="Q3" s="2">
        <v>1</v>
      </c>
      <c r="R3" s="2">
        <v>0</v>
      </c>
      <c r="S3" s="2">
        <v>12</v>
      </c>
      <c r="T3" s="2">
        <v>32</v>
      </c>
      <c r="U3" s="2">
        <v>43</v>
      </c>
      <c r="V3" s="2">
        <v>154</v>
      </c>
      <c r="W3" s="2">
        <v>9</v>
      </c>
      <c r="X3" s="2">
        <v>4</v>
      </c>
    </row>
    <row r="4" spans="1:24" ht="16" thickBot="1" x14ac:dyDescent="0.25">
      <c r="A4" s="2">
        <v>2</v>
      </c>
      <c r="B4" s="2">
        <v>10</v>
      </c>
      <c r="C4" s="2">
        <v>37</v>
      </c>
      <c r="D4" s="2">
        <v>9</v>
      </c>
      <c r="E4" s="2">
        <v>0</v>
      </c>
      <c r="F4" s="2">
        <v>0</v>
      </c>
      <c r="G4" s="2">
        <v>0</v>
      </c>
      <c r="H4" s="2">
        <v>36</v>
      </c>
      <c r="I4" s="2">
        <v>93</v>
      </c>
      <c r="J4" s="2">
        <v>60</v>
      </c>
      <c r="K4" s="2">
        <v>0</v>
      </c>
      <c r="L4" s="2">
        <v>0</v>
      </c>
      <c r="M4" s="2">
        <v>9</v>
      </c>
      <c r="N4" s="2">
        <v>81</v>
      </c>
      <c r="O4" s="2">
        <v>60</v>
      </c>
      <c r="P4" s="2">
        <v>273</v>
      </c>
      <c r="Q4" s="2">
        <v>1</v>
      </c>
      <c r="R4" s="2">
        <v>0</v>
      </c>
      <c r="S4" s="2">
        <v>12</v>
      </c>
      <c r="T4" s="2">
        <v>32</v>
      </c>
      <c r="U4" s="2">
        <v>43</v>
      </c>
      <c r="V4" s="2">
        <v>164</v>
      </c>
      <c r="W4" s="2">
        <v>9</v>
      </c>
      <c r="X4" s="2">
        <v>4</v>
      </c>
    </row>
    <row r="5" spans="1:24" ht="16" thickBot="1" x14ac:dyDescent="0.25">
      <c r="A5" s="2">
        <v>1</v>
      </c>
      <c r="B5" s="2">
        <v>14</v>
      </c>
      <c r="C5" s="2">
        <v>37</v>
      </c>
      <c r="D5" s="2">
        <v>6</v>
      </c>
      <c r="E5" s="2">
        <v>0</v>
      </c>
      <c r="F5" s="2">
        <v>0</v>
      </c>
      <c r="G5" s="2">
        <v>0</v>
      </c>
      <c r="H5" s="2">
        <v>36</v>
      </c>
      <c r="I5" s="2">
        <v>89</v>
      </c>
      <c r="J5" s="2">
        <v>57</v>
      </c>
      <c r="K5" s="2">
        <v>0</v>
      </c>
      <c r="L5" s="2">
        <v>0</v>
      </c>
      <c r="M5" s="2">
        <v>9</v>
      </c>
      <c r="N5" s="2">
        <v>81</v>
      </c>
      <c r="O5" s="2">
        <v>60</v>
      </c>
      <c r="P5" s="2">
        <v>263</v>
      </c>
      <c r="Q5" s="2">
        <v>1</v>
      </c>
      <c r="R5" s="2">
        <v>0</v>
      </c>
      <c r="S5" s="2">
        <v>12</v>
      </c>
      <c r="T5" s="2">
        <v>32</v>
      </c>
      <c r="U5" s="2">
        <v>43</v>
      </c>
      <c r="V5" s="2">
        <v>154</v>
      </c>
      <c r="W5" s="2">
        <v>9</v>
      </c>
      <c r="X5" s="2">
        <v>4</v>
      </c>
    </row>
    <row r="6" spans="1:24" ht="16" thickBot="1" x14ac:dyDescent="0.25">
      <c r="A6" s="2">
        <v>2</v>
      </c>
      <c r="B6" s="2">
        <v>14</v>
      </c>
      <c r="C6" s="2">
        <v>35</v>
      </c>
      <c r="D6" s="2">
        <v>6</v>
      </c>
      <c r="E6" s="2">
        <v>0</v>
      </c>
      <c r="F6" s="2">
        <v>0</v>
      </c>
      <c r="G6" s="2">
        <v>0</v>
      </c>
      <c r="H6" s="2">
        <v>30</v>
      </c>
      <c r="I6" s="2">
        <v>88</v>
      </c>
      <c r="J6" s="2">
        <v>57</v>
      </c>
      <c r="K6" s="2">
        <v>0</v>
      </c>
      <c r="L6" s="2">
        <v>0</v>
      </c>
      <c r="M6" s="2">
        <v>9</v>
      </c>
      <c r="N6" s="2">
        <v>81</v>
      </c>
      <c r="O6" s="2">
        <v>60</v>
      </c>
      <c r="P6" s="2">
        <v>263</v>
      </c>
      <c r="Q6" s="2">
        <v>1</v>
      </c>
      <c r="R6" s="2">
        <v>0</v>
      </c>
      <c r="S6" s="2">
        <v>12</v>
      </c>
      <c r="T6" s="2">
        <v>32</v>
      </c>
      <c r="U6" s="2">
        <v>43</v>
      </c>
      <c r="V6" s="2">
        <v>154</v>
      </c>
      <c r="W6" s="2">
        <v>9</v>
      </c>
      <c r="X6" s="2">
        <v>4</v>
      </c>
    </row>
    <row r="7" spans="1:24" ht="16" thickBot="1" x14ac:dyDescent="0.25">
      <c r="A7" s="2">
        <v>2</v>
      </c>
      <c r="B7" s="2">
        <v>6</v>
      </c>
      <c r="C7" s="2">
        <v>35</v>
      </c>
      <c r="D7" s="2">
        <v>6</v>
      </c>
      <c r="E7" s="2">
        <v>0</v>
      </c>
      <c r="F7" s="2">
        <v>0</v>
      </c>
      <c r="G7" s="2">
        <v>0</v>
      </c>
      <c r="H7" s="2">
        <v>32</v>
      </c>
      <c r="I7" s="2">
        <v>90</v>
      </c>
      <c r="J7" s="2">
        <v>60</v>
      </c>
      <c r="K7" s="2">
        <v>0</v>
      </c>
      <c r="L7" s="2">
        <v>0</v>
      </c>
      <c r="M7" s="2">
        <v>9</v>
      </c>
      <c r="N7" s="2">
        <v>81</v>
      </c>
      <c r="O7" s="2">
        <v>60</v>
      </c>
      <c r="P7" s="2">
        <v>263</v>
      </c>
      <c r="Q7" s="2">
        <v>1</v>
      </c>
      <c r="R7" s="2">
        <v>0</v>
      </c>
      <c r="S7" s="2">
        <v>12</v>
      </c>
      <c r="T7" s="2">
        <v>32</v>
      </c>
      <c r="U7" s="2">
        <v>43</v>
      </c>
      <c r="V7" s="2">
        <v>164</v>
      </c>
      <c r="W7" s="2">
        <v>9</v>
      </c>
      <c r="X7" s="2">
        <v>4</v>
      </c>
    </row>
    <row r="9" spans="1:24" x14ac:dyDescent="0.2">
      <c r="A9" t="s">
        <v>166</v>
      </c>
      <c r="M9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sqref="A1:D7"/>
    </sheetView>
  </sheetViews>
  <sheetFormatPr baseColWidth="10" defaultRowHeight="15" x14ac:dyDescent="0.2"/>
  <cols>
    <col min="1" max="1" width="27.33203125" customWidth="1"/>
    <col min="2" max="2" width="17.5" customWidth="1"/>
    <col min="3" max="3" width="27.1640625" customWidth="1"/>
    <col min="4" max="4" width="29.1640625" customWidth="1"/>
  </cols>
  <sheetData>
    <row r="1" spans="1:4" ht="70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" thickBot="1" x14ac:dyDescent="0.25">
      <c r="A2" s="2">
        <v>0</v>
      </c>
      <c r="B2" s="2">
        <v>1</v>
      </c>
      <c r="C2" s="2">
        <v>2</v>
      </c>
      <c r="D2" s="2">
        <v>1</v>
      </c>
    </row>
    <row r="3" spans="1:4" ht="16" thickBot="1" x14ac:dyDescent="0.25">
      <c r="A3" s="2">
        <v>10</v>
      </c>
      <c r="B3" s="2">
        <v>5</v>
      </c>
      <c r="C3" s="2">
        <v>3</v>
      </c>
      <c r="D3" s="2">
        <v>3</v>
      </c>
    </row>
    <row r="4" spans="1:4" ht="16" thickBot="1" x14ac:dyDescent="0.25">
      <c r="A4" s="2">
        <v>0</v>
      </c>
      <c r="B4" s="2">
        <v>2</v>
      </c>
      <c r="C4" s="2">
        <v>1</v>
      </c>
      <c r="D4" s="2">
        <v>1</v>
      </c>
    </row>
    <row r="5" spans="1:4" ht="16" thickBot="1" x14ac:dyDescent="0.25">
      <c r="A5" s="2">
        <v>6</v>
      </c>
      <c r="B5" s="2">
        <v>4</v>
      </c>
      <c r="C5" s="2">
        <v>3</v>
      </c>
      <c r="D5" s="2">
        <v>1</v>
      </c>
    </row>
    <row r="6" spans="1:4" ht="16" thickBot="1" x14ac:dyDescent="0.25">
      <c r="A6" s="2">
        <v>9</v>
      </c>
      <c r="B6" s="2">
        <v>1</v>
      </c>
      <c r="C6" s="2">
        <v>3</v>
      </c>
      <c r="D6" s="2">
        <v>1</v>
      </c>
    </row>
    <row r="7" spans="1:4" ht="16" thickBot="1" x14ac:dyDescent="0.25">
      <c r="A7" s="2">
        <v>9</v>
      </c>
      <c r="B7" s="2">
        <v>4</v>
      </c>
      <c r="C7" s="2">
        <v>2</v>
      </c>
      <c r="D7" s="2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A2" sqref="A2:J8"/>
    </sheetView>
  </sheetViews>
  <sheetFormatPr baseColWidth="10" defaultRowHeight="15" x14ac:dyDescent="0.2"/>
  <sheetData>
    <row r="1" spans="1:10" ht="72" thickBot="1" x14ac:dyDescent="0.25">
      <c r="A1" s="1" t="s">
        <v>4</v>
      </c>
      <c r="B1" s="1"/>
      <c r="C1" s="1"/>
      <c r="D1" s="1"/>
      <c r="E1" s="1"/>
      <c r="F1" s="1" t="s">
        <v>5</v>
      </c>
      <c r="G1" s="1"/>
      <c r="H1" s="1"/>
      <c r="I1" s="1"/>
      <c r="J1" s="1"/>
    </row>
    <row r="2" spans="1:10" ht="86" thickBo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6" thickBot="1" x14ac:dyDescent="0.25">
      <c r="A3" s="1" t="s">
        <v>11</v>
      </c>
      <c r="B3" s="1" t="s">
        <v>12</v>
      </c>
      <c r="C3" s="1" t="s">
        <v>11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11</v>
      </c>
      <c r="J3" s="1" t="s">
        <v>12</v>
      </c>
    </row>
    <row r="4" spans="1:10" ht="16" thickBot="1" x14ac:dyDescent="0.25">
      <c r="A4" s="1" t="s">
        <v>11</v>
      </c>
      <c r="B4" s="1" t="s">
        <v>12</v>
      </c>
      <c r="C4" s="1" t="s">
        <v>11</v>
      </c>
      <c r="D4" s="1" t="s">
        <v>11</v>
      </c>
      <c r="E4" s="1" t="s">
        <v>12</v>
      </c>
      <c r="F4" s="1" t="s">
        <v>11</v>
      </c>
      <c r="G4" s="1" t="s">
        <v>12</v>
      </c>
      <c r="H4" s="1" t="s">
        <v>11</v>
      </c>
      <c r="I4" s="1" t="s">
        <v>11</v>
      </c>
      <c r="J4" s="1" t="s">
        <v>12</v>
      </c>
    </row>
    <row r="5" spans="1:10" ht="16" thickBot="1" x14ac:dyDescent="0.25">
      <c r="A5" s="1" t="s">
        <v>11</v>
      </c>
      <c r="B5" s="1" t="s">
        <v>12</v>
      </c>
      <c r="C5" s="1" t="s">
        <v>11</v>
      </c>
      <c r="D5" s="1" t="s">
        <v>11</v>
      </c>
      <c r="E5" s="1" t="s">
        <v>12</v>
      </c>
      <c r="F5" s="1" t="s">
        <v>11</v>
      </c>
      <c r="G5" s="1" t="s">
        <v>12</v>
      </c>
      <c r="H5" s="1" t="s">
        <v>11</v>
      </c>
      <c r="I5" s="1" t="s">
        <v>11</v>
      </c>
      <c r="J5" s="1" t="s">
        <v>12</v>
      </c>
    </row>
    <row r="6" spans="1:10" ht="16" thickBot="1" x14ac:dyDescent="0.25">
      <c r="A6" s="1" t="s">
        <v>11</v>
      </c>
      <c r="B6" s="1" t="s">
        <v>12</v>
      </c>
      <c r="C6" s="1" t="s">
        <v>11</v>
      </c>
      <c r="D6" s="1" t="s">
        <v>11</v>
      </c>
      <c r="E6" s="1" t="s">
        <v>12</v>
      </c>
      <c r="F6" s="1" t="s">
        <v>11</v>
      </c>
      <c r="G6" s="1" t="s">
        <v>12</v>
      </c>
      <c r="H6" s="1" t="s">
        <v>11</v>
      </c>
      <c r="I6" s="1" t="s">
        <v>11</v>
      </c>
      <c r="J6" s="1" t="s">
        <v>12</v>
      </c>
    </row>
    <row r="7" spans="1:10" ht="16" thickBot="1" x14ac:dyDescent="0.25">
      <c r="A7" s="1" t="s">
        <v>11</v>
      </c>
      <c r="B7" s="1" t="s">
        <v>12</v>
      </c>
      <c r="C7" s="1" t="s">
        <v>11</v>
      </c>
      <c r="D7" s="1" t="s">
        <v>11</v>
      </c>
      <c r="E7" s="1" t="s">
        <v>12</v>
      </c>
      <c r="F7" s="1" t="s">
        <v>11</v>
      </c>
      <c r="G7" s="1" t="s">
        <v>12</v>
      </c>
      <c r="H7" s="1" t="s">
        <v>11</v>
      </c>
      <c r="I7" s="1" t="s">
        <v>11</v>
      </c>
      <c r="J7" s="1" t="s">
        <v>12</v>
      </c>
    </row>
    <row r="8" spans="1:10" ht="16" thickBot="1" x14ac:dyDescent="0.25">
      <c r="A8" s="1" t="s">
        <v>11</v>
      </c>
      <c r="B8" s="1" t="s">
        <v>12</v>
      </c>
      <c r="C8" s="1" t="s">
        <v>11</v>
      </c>
      <c r="D8" s="1" t="s">
        <v>11</v>
      </c>
      <c r="E8" s="1" t="s">
        <v>12</v>
      </c>
      <c r="F8" s="1" t="s">
        <v>11</v>
      </c>
      <c r="G8" s="1" t="s">
        <v>12</v>
      </c>
      <c r="H8" s="1" t="s">
        <v>11</v>
      </c>
      <c r="I8" s="1" t="s">
        <v>11</v>
      </c>
      <c r="J8" s="1" t="s">
        <v>12</v>
      </c>
    </row>
    <row r="18" spans="2:10" x14ac:dyDescent="0.2">
      <c r="C18" t="s">
        <v>91</v>
      </c>
      <c r="D18" t="s">
        <v>92</v>
      </c>
      <c r="E18" t="s">
        <v>93</v>
      </c>
      <c r="H18" t="s">
        <v>91</v>
      </c>
      <c r="I18" t="s">
        <v>92</v>
      </c>
      <c r="J18" t="s">
        <v>93</v>
      </c>
    </row>
    <row r="19" spans="2:10" x14ac:dyDescent="0.2">
      <c r="B19" t="s">
        <v>86</v>
      </c>
      <c r="C19">
        <f>COUNTIF(A3:A8,"=Yes")</f>
        <v>6</v>
      </c>
      <c r="D19">
        <f>COUNTIF(A3:A8,"=No")</f>
        <v>0</v>
      </c>
      <c r="E19">
        <f>COUNTIF(A3:A8,"=Maybe")</f>
        <v>0</v>
      </c>
      <c r="G19" t="s">
        <v>86</v>
      </c>
      <c r="H19">
        <f>COUNTIF(F3:F8,"=Yes")</f>
        <v>6</v>
      </c>
      <c r="I19">
        <f>COUNTIF(F3:F8,"=No")</f>
        <v>0</v>
      </c>
      <c r="J19">
        <f>COUNTIF(F3:F8,"=Maybe")</f>
        <v>0</v>
      </c>
    </row>
    <row r="20" spans="2:10" x14ac:dyDescent="0.2">
      <c r="B20" t="s">
        <v>87</v>
      </c>
      <c r="C20">
        <f>COUNTIF(B3:B8,"=Yes")</f>
        <v>0</v>
      </c>
      <c r="D20">
        <f>COUNTIF(B3:B8,"=No")</f>
        <v>6</v>
      </c>
      <c r="E20">
        <f>COUNTIF(B3:B8,"=Maybe")</f>
        <v>0</v>
      </c>
      <c r="G20" t="s">
        <v>87</v>
      </c>
      <c r="H20">
        <f>COUNTIF(G3:G8,"=Yes")</f>
        <v>0</v>
      </c>
      <c r="I20">
        <f>COUNTIF(G3:G8,"=No")</f>
        <v>6</v>
      </c>
      <c r="J20">
        <f>COUNTIF(G3:G8,"=Maybe")</f>
        <v>0</v>
      </c>
    </row>
    <row r="21" spans="2:10" x14ac:dyDescent="0.2">
      <c r="B21" t="s">
        <v>88</v>
      </c>
      <c r="C21">
        <f>COUNTIF(C3:C8,"=Yes")</f>
        <v>6</v>
      </c>
      <c r="D21">
        <f>COUNTIF(C3:C8,"=No")</f>
        <v>0</v>
      </c>
      <c r="E21">
        <f>COUNTIF(C3:C8,"=Maybe")</f>
        <v>0</v>
      </c>
      <c r="G21" t="s">
        <v>88</v>
      </c>
      <c r="H21">
        <f>COUNTIF(H3:H8,"=Yes")</f>
        <v>6</v>
      </c>
      <c r="I21">
        <f>COUNTIF(H3:H8,"=No")</f>
        <v>0</v>
      </c>
      <c r="J21">
        <f>COUNTIF(H3:H8,"=Maybe")</f>
        <v>0</v>
      </c>
    </row>
    <row r="22" spans="2:10" x14ac:dyDescent="0.2">
      <c r="B22" t="s">
        <v>89</v>
      </c>
      <c r="C22">
        <f>COUNTIF(D3:D8,"=Yes")</f>
        <v>6</v>
      </c>
      <c r="D22">
        <f>COUNTIF(D3:D8,"=No")</f>
        <v>0</v>
      </c>
      <c r="E22">
        <f>COUNTIF(D3:D8,"=Maybe")</f>
        <v>0</v>
      </c>
      <c r="G22" t="s">
        <v>89</v>
      </c>
      <c r="H22">
        <f>COUNTIF(I3:I8,"=Yes")</f>
        <v>6</v>
      </c>
      <c r="I22">
        <f>COUNTIF(I3:I8,"=No")</f>
        <v>0</v>
      </c>
      <c r="J22">
        <f>COUNTIF(I3:I8,"=Maybe")</f>
        <v>0</v>
      </c>
    </row>
    <row r="23" spans="2:10" x14ac:dyDescent="0.2">
      <c r="B23" t="s">
        <v>90</v>
      </c>
      <c r="C23">
        <f>COUNTIF(E3:E8,"=Yes")</f>
        <v>0</v>
      </c>
      <c r="D23">
        <f>COUNTIF(E3:E8,"=No")</f>
        <v>6</v>
      </c>
      <c r="E23">
        <f>COUNTIF(E3:E8,"=Maybe")</f>
        <v>0</v>
      </c>
      <c r="G23" t="s">
        <v>90</v>
      </c>
      <c r="H23">
        <f>COUNTIF(J3:J8,"=Yes")</f>
        <v>0</v>
      </c>
      <c r="I23">
        <f>COUNTIF(J3:J8,"=No")</f>
        <v>6</v>
      </c>
      <c r="J23">
        <f>COUNTIF(J3:J8,"=Maybe")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Normal="100" workbookViewId="0">
      <selection sqref="A1:F7"/>
    </sheetView>
  </sheetViews>
  <sheetFormatPr baseColWidth="10" defaultRowHeight="15" x14ac:dyDescent="0.2"/>
  <sheetData>
    <row r="1" spans="1:6" ht="114" thickBot="1" x14ac:dyDescent="0.25">
      <c r="A1" s="1" t="s">
        <v>101</v>
      </c>
      <c r="B1" s="1" t="s">
        <v>102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6" thickBot="1" x14ac:dyDescent="0.25">
      <c r="A2" s="2">
        <v>4</v>
      </c>
      <c r="B2" s="2">
        <v>4</v>
      </c>
      <c r="C2" s="2">
        <v>4</v>
      </c>
      <c r="D2" s="2">
        <v>5</v>
      </c>
      <c r="E2" s="2">
        <v>5</v>
      </c>
      <c r="F2" s="2">
        <v>5</v>
      </c>
    </row>
    <row r="3" spans="1:6" ht="16" thickBot="1" x14ac:dyDescent="0.25">
      <c r="A3" s="2">
        <v>2</v>
      </c>
      <c r="B3" s="2">
        <v>3</v>
      </c>
      <c r="C3" s="2">
        <v>2</v>
      </c>
      <c r="D3" s="2">
        <v>2</v>
      </c>
      <c r="E3" s="2">
        <v>3</v>
      </c>
      <c r="F3" s="2">
        <v>4</v>
      </c>
    </row>
    <row r="4" spans="1:6" ht="16" thickBot="1" x14ac:dyDescent="0.25">
      <c r="A4" s="2">
        <v>3</v>
      </c>
      <c r="B4" s="2">
        <v>4</v>
      </c>
      <c r="C4" s="2">
        <v>2</v>
      </c>
      <c r="D4" s="2">
        <v>4</v>
      </c>
      <c r="E4" s="2">
        <v>2</v>
      </c>
      <c r="F4" s="2">
        <v>4</v>
      </c>
    </row>
    <row r="5" spans="1:6" ht="16" thickBot="1" x14ac:dyDescent="0.25">
      <c r="A5" s="2">
        <v>5</v>
      </c>
      <c r="B5" s="2">
        <v>5</v>
      </c>
      <c r="C5" s="2">
        <v>4</v>
      </c>
      <c r="D5" s="2">
        <v>4</v>
      </c>
      <c r="E5" s="2">
        <v>5</v>
      </c>
      <c r="F5" s="2">
        <v>5</v>
      </c>
    </row>
    <row r="6" spans="1:6" ht="16" thickBot="1" x14ac:dyDescent="0.25">
      <c r="A6" s="2">
        <v>3</v>
      </c>
      <c r="B6" s="2">
        <v>3</v>
      </c>
      <c r="C6" s="2">
        <v>4</v>
      </c>
      <c r="D6" s="2">
        <v>4</v>
      </c>
      <c r="E6" s="2">
        <v>5</v>
      </c>
      <c r="F6" s="2">
        <v>5</v>
      </c>
    </row>
    <row r="7" spans="1:6" ht="16" thickBot="1" x14ac:dyDescent="0.25">
      <c r="A7" s="2">
        <v>2</v>
      </c>
      <c r="B7" s="2">
        <v>2</v>
      </c>
      <c r="C7" s="2">
        <v>2</v>
      </c>
      <c r="D7" s="2">
        <v>3</v>
      </c>
      <c r="E7" s="2">
        <v>4</v>
      </c>
      <c r="F7" s="2">
        <v>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70" zoomScaleNormal="70" workbookViewId="0">
      <selection activeCell="K7" sqref="K7"/>
    </sheetView>
  </sheetViews>
  <sheetFormatPr baseColWidth="10" defaultRowHeight="15" x14ac:dyDescent="0.2"/>
  <sheetData>
    <row r="1" spans="1:11" ht="121.5" customHeight="1" thickBot="1" x14ac:dyDescent="0.25">
      <c r="A1" s="1" t="s">
        <v>17</v>
      </c>
      <c r="B1" s="1" t="s">
        <v>18</v>
      </c>
      <c r="C1" s="1" t="s">
        <v>25</v>
      </c>
      <c r="D1" s="1" t="s">
        <v>103</v>
      </c>
      <c r="E1" s="1" t="s">
        <v>24</v>
      </c>
      <c r="F1" s="1" t="s">
        <v>22</v>
      </c>
      <c r="G1" s="1" t="s">
        <v>23</v>
      </c>
      <c r="H1" s="1" t="s">
        <v>19</v>
      </c>
      <c r="I1" s="1" t="s">
        <v>20</v>
      </c>
      <c r="J1" s="1" t="s">
        <v>21</v>
      </c>
      <c r="K1" s="1" t="s">
        <v>26</v>
      </c>
    </row>
    <row r="2" spans="1:11" ht="30" thickBot="1" x14ac:dyDescent="0.25">
      <c r="A2" s="2">
        <v>2</v>
      </c>
      <c r="B2" s="2">
        <v>5</v>
      </c>
      <c r="C2" s="2">
        <v>3</v>
      </c>
      <c r="D2" s="2">
        <v>5</v>
      </c>
      <c r="E2" s="2">
        <v>4</v>
      </c>
      <c r="F2" s="2">
        <v>3</v>
      </c>
      <c r="G2" s="2">
        <v>5</v>
      </c>
      <c r="H2" s="2">
        <v>5</v>
      </c>
      <c r="I2" s="2">
        <v>4</v>
      </c>
      <c r="J2" s="2">
        <v>5</v>
      </c>
      <c r="K2" s="1" t="s">
        <v>27</v>
      </c>
    </row>
    <row r="3" spans="1:11" ht="30" thickBot="1" x14ac:dyDescent="0.25">
      <c r="A3" s="2">
        <v>2</v>
      </c>
      <c r="B3" s="2">
        <v>3</v>
      </c>
      <c r="C3" s="2">
        <v>2</v>
      </c>
      <c r="D3" s="2">
        <v>4</v>
      </c>
      <c r="E3" s="2">
        <v>4</v>
      </c>
      <c r="F3" s="2">
        <v>4</v>
      </c>
      <c r="G3" s="2">
        <v>4</v>
      </c>
      <c r="H3" s="2">
        <v>3</v>
      </c>
      <c r="I3" s="2">
        <v>3</v>
      </c>
      <c r="J3" s="2">
        <v>4</v>
      </c>
      <c r="K3" s="1" t="s">
        <v>27</v>
      </c>
    </row>
    <row r="4" spans="1:11" ht="30" thickBot="1" x14ac:dyDescent="0.25">
      <c r="A4" s="2">
        <v>1</v>
      </c>
      <c r="B4" s="2">
        <v>4</v>
      </c>
      <c r="C4" s="2">
        <v>3</v>
      </c>
      <c r="D4" s="2">
        <v>4</v>
      </c>
      <c r="E4" s="2">
        <v>4</v>
      </c>
      <c r="F4" s="2">
        <v>2</v>
      </c>
      <c r="G4" s="2">
        <v>4</v>
      </c>
      <c r="H4" s="2">
        <v>4</v>
      </c>
      <c r="I4" s="2">
        <v>4</v>
      </c>
      <c r="J4" s="2">
        <v>4</v>
      </c>
      <c r="K4" s="1" t="s">
        <v>27</v>
      </c>
    </row>
    <row r="5" spans="1:11" ht="30" thickBot="1" x14ac:dyDescent="0.25">
      <c r="A5" s="2">
        <v>4</v>
      </c>
      <c r="B5" s="2">
        <v>3</v>
      </c>
      <c r="C5" s="2">
        <v>3</v>
      </c>
      <c r="D5" s="2">
        <v>4</v>
      </c>
      <c r="E5" s="2">
        <v>5</v>
      </c>
      <c r="F5" s="2">
        <v>2</v>
      </c>
      <c r="G5" s="2">
        <v>5</v>
      </c>
      <c r="H5" s="2">
        <v>5</v>
      </c>
      <c r="I5" s="2">
        <v>4</v>
      </c>
      <c r="J5" s="2">
        <v>5</v>
      </c>
      <c r="K5" s="1" t="s">
        <v>27</v>
      </c>
    </row>
    <row r="6" spans="1:11" ht="30" thickBot="1" x14ac:dyDescent="0.25">
      <c r="A6" s="2">
        <v>3</v>
      </c>
      <c r="B6" s="2">
        <v>5</v>
      </c>
      <c r="C6" s="2">
        <v>2</v>
      </c>
      <c r="D6" s="2">
        <v>5</v>
      </c>
      <c r="E6" s="2">
        <v>5</v>
      </c>
      <c r="F6" s="2">
        <v>3</v>
      </c>
      <c r="G6" s="2">
        <v>5</v>
      </c>
      <c r="H6" s="2">
        <v>4</v>
      </c>
      <c r="I6" s="2">
        <v>3</v>
      </c>
      <c r="J6" s="2">
        <v>5</v>
      </c>
      <c r="K6" s="1" t="s">
        <v>27</v>
      </c>
    </row>
    <row r="7" spans="1:11" ht="30" thickBot="1" x14ac:dyDescent="0.25">
      <c r="A7" s="2">
        <v>2</v>
      </c>
      <c r="B7" s="2">
        <v>3</v>
      </c>
      <c r="C7" s="2">
        <v>3</v>
      </c>
      <c r="D7" s="2">
        <v>4</v>
      </c>
      <c r="E7" s="2">
        <v>4</v>
      </c>
      <c r="F7" s="2">
        <v>4</v>
      </c>
      <c r="G7" s="2">
        <v>4</v>
      </c>
      <c r="H7" s="2">
        <v>1</v>
      </c>
      <c r="I7" s="2">
        <v>4</v>
      </c>
      <c r="J7" s="2">
        <v>5</v>
      </c>
      <c r="K7" s="1" t="s">
        <v>27</v>
      </c>
    </row>
    <row r="8" spans="1:11" x14ac:dyDescent="0.2">
      <c r="A8">
        <f t="shared" ref="A8:G8" si="0">SUM(A2:A7)/6</f>
        <v>2.3333333333333335</v>
      </c>
      <c r="B8">
        <f t="shared" si="0"/>
        <v>3.8333333333333335</v>
      </c>
      <c r="C8">
        <f t="shared" si="0"/>
        <v>2.6666666666666665</v>
      </c>
      <c r="D8">
        <f t="shared" si="0"/>
        <v>4.333333333333333</v>
      </c>
      <c r="E8">
        <f t="shared" si="0"/>
        <v>4.333333333333333</v>
      </c>
      <c r="F8">
        <f t="shared" si="0"/>
        <v>3</v>
      </c>
      <c r="G8">
        <f t="shared" si="0"/>
        <v>4.5</v>
      </c>
      <c r="H8">
        <f t="shared" ref="H8:J8" si="1">SUM(H2:H7)/6</f>
        <v>3.6666666666666665</v>
      </c>
      <c r="I8">
        <f t="shared" si="1"/>
        <v>3.6666666666666665</v>
      </c>
      <c r="J8">
        <f t="shared" si="1"/>
        <v>4.666666666666667</v>
      </c>
    </row>
    <row r="9" spans="1:11" x14ac:dyDescent="0.2">
      <c r="A9" s="5">
        <v>3</v>
      </c>
      <c r="B9" s="5">
        <v>2</v>
      </c>
      <c r="C9" s="5">
        <v>1</v>
      </c>
      <c r="D9" s="5">
        <v>1</v>
      </c>
      <c r="E9" s="5">
        <v>1</v>
      </c>
      <c r="F9" s="5">
        <v>2</v>
      </c>
      <c r="G9" s="5">
        <v>1</v>
      </c>
      <c r="H9" s="5">
        <v>4</v>
      </c>
      <c r="I9" s="5">
        <v>1</v>
      </c>
      <c r="J9" s="5">
        <v>1</v>
      </c>
    </row>
    <row r="10" spans="1:11" x14ac:dyDescent="0.2">
      <c r="A10">
        <f>AVEDEV(A2:A7)</f>
        <v>0.77777777777777801</v>
      </c>
      <c r="B10">
        <f t="shared" ref="B10:J10" si="2">AVEDEV(B2:B7)</f>
        <v>0.83333333333333337</v>
      </c>
      <c r="C10">
        <f t="shared" si="2"/>
        <v>0.44444444444444448</v>
      </c>
      <c r="D10">
        <f t="shared" si="2"/>
        <v>0.44444444444444436</v>
      </c>
      <c r="E10">
        <f t="shared" si="2"/>
        <v>0.44444444444444436</v>
      </c>
      <c r="F10">
        <f t="shared" si="2"/>
        <v>0.66666666666666663</v>
      </c>
      <c r="G10">
        <f t="shared" si="2"/>
        <v>0.5</v>
      </c>
      <c r="H10">
        <f t="shared" si="2"/>
        <v>1.1111111111111109</v>
      </c>
      <c r="I10">
        <f t="shared" si="2"/>
        <v>0.44444444444444448</v>
      </c>
      <c r="J10">
        <f t="shared" si="2"/>
        <v>0.44444444444444436</v>
      </c>
    </row>
    <row r="11" spans="1:11" x14ac:dyDescent="0.2">
      <c r="A11">
        <f t="shared" ref="A11:I11" si="3">VARPA(A2:A7)</f>
        <v>0.88888888888888884</v>
      </c>
      <c r="B11">
        <f t="shared" si="3"/>
        <v>0.80555555555555558</v>
      </c>
      <c r="C11">
        <f t="shared" si="3"/>
        <v>0.22222222222222221</v>
      </c>
      <c r="D11">
        <f t="shared" si="3"/>
        <v>0.22222222222222221</v>
      </c>
      <c r="E11">
        <f t="shared" si="3"/>
        <v>0.22222222222222221</v>
      </c>
      <c r="F11">
        <f t="shared" si="3"/>
        <v>0.66666666666666663</v>
      </c>
      <c r="G11">
        <f t="shared" si="3"/>
        <v>0.25</v>
      </c>
      <c r="H11">
        <f t="shared" si="3"/>
        <v>1.8888888888888888</v>
      </c>
      <c r="I11">
        <f t="shared" si="3"/>
        <v>0.22222222222222221</v>
      </c>
      <c r="J11">
        <f>VARPA(J2:J7)</f>
        <v>0.22222222222222221</v>
      </c>
    </row>
    <row r="12" spans="1:11" x14ac:dyDescent="0.2">
      <c r="A12">
        <f>_xlfn.STDEV.P(A2:A7)</f>
        <v>0.94280904158206336</v>
      </c>
      <c r="B12">
        <f t="shared" ref="B12:J12" si="4">_xlfn.STDEV.P(B2:B7)</f>
        <v>0.89752746785575066</v>
      </c>
      <c r="C12">
        <f t="shared" si="4"/>
        <v>0.47140452079103168</v>
      </c>
      <c r="D12">
        <f t="shared" si="4"/>
        <v>0.47140452079103168</v>
      </c>
      <c r="E12">
        <f t="shared" si="4"/>
        <v>0.47140452079103168</v>
      </c>
      <c r="F12">
        <f t="shared" si="4"/>
        <v>0.81649658092772603</v>
      </c>
      <c r="G12">
        <f t="shared" si="4"/>
        <v>0.5</v>
      </c>
      <c r="H12">
        <f t="shared" si="4"/>
        <v>1.3743685418725535</v>
      </c>
      <c r="I12">
        <f t="shared" si="4"/>
        <v>0.47140452079103168</v>
      </c>
      <c r="J12">
        <f t="shared" si="4"/>
        <v>0.47140452079103168</v>
      </c>
    </row>
    <row r="13" spans="1:11" x14ac:dyDescent="0.2">
      <c r="E13" t="s">
        <v>94</v>
      </c>
      <c r="F13" t="s">
        <v>95</v>
      </c>
      <c r="G13" t="s">
        <v>27</v>
      </c>
      <c r="H13" t="s">
        <v>96</v>
      </c>
    </row>
    <row r="14" spans="1:11" x14ac:dyDescent="0.2">
      <c r="E14">
        <v>0</v>
      </c>
      <c r="F14">
        <v>0</v>
      </c>
      <c r="G14">
        <v>6</v>
      </c>
      <c r="H14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8"/>
  <sheetViews>
    <sheetView topLeftCell="AE1" zoomScale="112" zoomScaleNormal="85" workbookViewId="0">
      <selection activeCell="AQ2" sqref="AQ2"/>
    </sheetView>
  </sheetViews>
  <sheetFormatPr baseColWidth="10" defaultRowHeight="15" x14ac:dyDescent="0.2"/>
  <cols>
    <col min="11" max="11" width="10.6640625" customWidth="1"/>
    <col min="12" max="12" width="16.6640625" bestFit="1" customWidth="1"/>
    <col min="13" max="16" width="11" bestFit="1" customWidth="1"/>
    <col min="17" max="17" width="12.83203125" bestFit="1" customWidth="1"/>
    <col min="18" max="19" width="11" bestFit="1" customWidth="1"/>
    <col min="20" max="22" width="12.83203125" bestFit="1" customWidth="1"/>
    <col min="23" max="24" width="11" bestFit="1" customWidth="1"/>
    <col min="25" max="26" width="12.83203125" bestFit="1" customWidth="1"/>
    <col min="27" max="37" width="11" bestFit="1" customWidth="1"/>
  </cols>
  <sheetData>
    <row r="1" spans="1:58" ht="44" thickBot="1" x14ac:dyDescent="0.25">
      <c r="B1" t="s">
        <v>112</v>
      </c>
      <c r="C1" t="s">
        <v>113</v>
      </c>
      <c r="D1" t="s">
        <v>114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</row>
    <row r="2" spans="1:58" ht="16" thickBot="1" x14ac:dyDescent="0.25">
      <c r="B2">
        <v>2</v>
      </c>
      <c r="C2" s="2">
        <v>1</v>
      </c>
      <c r="D2" s="2">
        <v>2</v>
      </c>
      <c r="E2" s="4">
        <v>5.5500000000000001E-2</v>
      </c>
      <c r="F2" s="2">
        <v>85</v>
      </c>
      <c r="G2" s="2" t="s">
        <v>61</v>
      </c>
      <c r="H2" s="2" t="s">
        <v>62</v>
      </c>
      <c r="I2" s="2" t="s">
        <v>63</v>
      </c>
      <c r="J2" s="3">
        <v>8.7916666666666657E-2</v>
      </c>
      <c r="K2" s="3">
        <v>8.6932870370370383E-2</v>
      </c>
      <c r="L2" s="3">
        <v>9.8379629629629642E-4</v>
      </c>
      <c r="M2" s="2">
        <v>256</v>
      </c>
      <c r="N2" s="2">
        <v>688</v>
      </c>
      <c r="O2" s="3">
        <v>2.6840277777777779E-2</v>
      </c>
      <c r="P2" s="3">
        <v>2.6620370370370374E-3</v>
      </c>
      <c r="Q2" s="3">
        <v>1.9675925925925926E-4</v>
      </c>
      <c r="R2" s="3">
        <v>2.7800925925925923E-2</v>
      </c>
      <c r="S2" s="3">
        <v>1.2152777777777778E-3</v>
      </c>
      <c r="T2" s="3">
        <v>1.1574074074074073E-4</v>
      </c>
      <c r="U2" s="3">
        <v>1.0416666666666667E-4</v>
      </c>
      <c r="V2" s="3">
        <v>2.0833333333333335E-4</v>
      </c>
      <c r="W2" s="3">
        <v>2.2268518518518521E-2</v>
      </c>
      <c r="X2" s="3">
        <v>6.145833333333333E-3</v>
      </c>
      <c r="Y2" s="3">
        <v>2.4305555555555552E-4</v>
      </c>
      <c r="Z2" s="3">
        <v>1.273148148148148E-4</v>
      </c>
      <c r="AA2" s="2">
        <v>59</v>
      </c>
      <c r="AB2" s="2">
        <v>9</v>
      </c>
      <c r="AC2" s="2">
        <v>128</v>
      </c>
      <c r="AD2" s="2">
        <v>60</v>
      </c>
      <c r="AE2" s="2">
        <v>3</v>
      </c>
      <c r="AF2" s="2">
        <v>11</v>
      </c>
      <c r="AG2" s="2">
        <v>45</v>
      </c>
      <c r="AH2" s="2">
        <v>9</v>
      </c>
      <c r="AI2" s="2">
        <v>0</v>
      </c>
      <c r="AJ2" s="2">
        <v>0</v>
      </c>
      <c r="AK2" s="2">
        <v>1</v>
      </c>
      <c r="AL2" s="2">
        <v>33</v>
      </c>
      <c r="AM2" s="2">
        <v>94</v>
      </c>
      <c r="AN2" s="2">
        <v>60</v>
      </c>
      <c r="AO2" s="2">
        <v>0</v>
      </c>
      <c r="AP2" s="2">
        <v>0</v>
      </c>
      <c r="AQ2" s="2">
        <v>150</v>
      </c>
      <c r="AR2" s="2">
        <v>274</v>
      </c>
      <c r="AS2" s="2">
        <v>87</v>
      </c>
      <c r="AT2" s="2">
        <v>177</v>
      </c>
      <c r="AU2" s="2">
        <v>9</v>
      </c>
      <c r="AV2" s="2">
        <v>81</v>
      </c>
      <c r="AW2" s="2">
        <v>60</v>
      </c>
      <c r="AX2" s="2">
        <v>273</v>
      </c>
      <c r="AY2" s="2">
        <v>1</v>
      </c>
      <c r="AZ2" s="2">
        <v>0</v>
      </c>
      <c r="BA2" s="2">
        <v>12</v>
      </c>
      <c r="BB2" s="2">
        <v>32</v>
      </c>
      <c r="BC2" s="2">
        <v>43</v>
      </c>
      <c r="BD2" s="2">
        <v>164</v>
      </c>
      <c r="BE2" s="2">
        <v>9</v>
      </c>
      <c r="BF2" s="2">
        <v>4</v>
      </c>
    </row>
    <row r="3" spans="1:58" ht="16" thickBot="1" x14ac:dyDescent="0.25">
      <c r="B3">
        <v>10</v>
      </c>
      <c r="C3" s="2">
        <v>5</v>
      </c>
      <c r="D3" s="2">
        <v>3</v>
      </c>
      <c r="E3" s="4">
        <v>0.1211</v>
      </c>
      <c r="F3" s="2">
        <v>86</v>
      </c>
      <c r="G3" s="2" t="s">
        <v>64</v>
      </c>
      <c r="H3" s="2" t="s">
        <v>65</v>
      </c>
      <c r="I3" s="2" t="s">
        <v>66</v>
      </c>
      <c r="J3" s="3">
        <v>5.1701388888888887E-2</v>
      </c>
      <c r="K3" s="3">
        <v>5.063657407407407E-2</v>
      </c>
      <c r="L3" s="3">
        <v>1.0648148148148147E-3</v>
      </c>
      <c r="M3" s="2">
        <v>248</v>
      </c>
      <c r="N3" s="2">
        <v>668</v>
      </c>
      <c r="O3" s="3">
        <v>7.789351851851852E-3</v>
      </c>
      <c r="P3" s="3">
        <v>1.2268518518518518E-3</v>
      </c>
      <c r="Q3" s="3">
        <v>2.0833333333333335E-4</v>
      </c>
      <c r="R3" s="3">
        <v>1.7430555555555557E-2</v>
      </c>
      <c r="S3" s="3">
        <v>1.1342592592592591E-3</v>
      </c>
      <c r="T3" s="3">
        <v>1.3888888888888889E-4</v>
      </c>
      <c r="U3" s="3">
        <v>1.273148148148148E-4</v>
      </c>
      <c r="V3" s="3">
        <v>2.0833333333333335E-4</v>
      </c>
      <c r="W3" s="3">
        <v>1.7777777777777778E-2</v>
      </c>
      <c r="X3" s="3">
        <v>5.2777777777777771E-3</v>
      </c>
      <c r="Y3" s="3">
        <v>2.4305555555555552E-4</v>
      </c>
      <c r="Z3" s="3">
        <v>1.3888888888888889E-4</v>
      </c>
      <c r="AA3" s="2">
        <v>57</v>
      </c>
      <c r="AB3" s="2">
        <v>6</v>
      </c>
      <c r="AC3" s="2">
        <v>128</v>
      </c>
      <c r="AD3" s="2">
        <v>57</v>
      </c>
      <c r="AE3" s="2">
        <v>4</v>
      </c>
      <c r="AF3" s="2">
        <v>10</v>
      </c>
      <c r="AG3" s="2">
        <v>43</v>
      </c>
      <c r="AH3" s="2">
        <v>6</v>
      </c>
      <c r="AI3" s="2">
        <v>0</v>
      </c>
      <c r="AJ3" s="2">
        <v>0</v>
      </c>
      <c r="AK3" s="2">
        <v>2</v>
      </c>
      <c r="AL3" s="2">
        <v>30</v>
      </c>
      <c r="AM3" s="2">
        <v>96</v>
      </c>
      <c r="AN3" s="2">
        <v>57</v>
      </c>
      <c r="AO3" s="2">
        <v>0</v>
      </c>
      <c r="AP3" s="2">
        <v>0</v>
      </c>
      <c r="AQ3" s="2">
        <v>150</v>
      </c>
      <c r="AR3" s="2">
        <v>264</v>
      </c>
      <c r="AS3" s="2">
        <v>87</v>
      </c>
      <c r="AT3" s="2">
        <v>167</v>
      </c>
      <c r="AU3" s="2">
        <v>9</v>
      </c>
      <c r="AV3" s="2">
        <v>81</v>
      </c>
      <c r="AW3" s="2">
        <v>60</v>
      </c>
      <c r="AX3" s="2">
        <v>263</v>
      </c>
      <c r="AY3" s="2">
        <v>1</v>
      </c>
      <c r="AZ3" s="2">
        <v>0</v>
      </c>
      <c r="BA3" s="2">
        <v>12</v>
      </c>
      <c r="BB3" s="2">
        <v>32</v>
      </c>
      <c r="BC3" s="2">
        <v>43</v>
      </c>
      <c r="BD3" s="2">
        <v>154</v>
      </c>
      <c r="BE3" s="2">
        <v>9</v>
      </c>
      <c r="BF3" s="2">
        <v>4</v>
      </c>
    </row>
    <row r="4" spans="1:58" ht="16" thickBot="1" x14ac:dyDescent="0.25">
      <c r="B4">
        <v>2</v>
      </c>
      <c r="C4" s="2">
        <v>2</v>
      </c>
      <c r="D4" s="2">
        <v>1</v>
      </c>
      <c r="E4" s="4">
        <v>0.06</v>
      </c>
      <c r="F4" s="2">
        <v>85</v>
      </c>
      <c r="G4" s="2" t="s">
        <v>67</v>
      </c>
      <c r="H4" s="2" t="s">
        <v>68</v>
      </c>
      <c r="I4" s="2" t="s">
        <v>69</v>
      </c>
      <c r="J4" s="3">
        <v>8.368055555555555E-2</v>
      </c>
      <c r="K4" s="3">
        <v>8.2534722222222232E-2</v>
      </c>
      <c r="L4" s="3">
        <v>1.1458333333333333E-3</v>
      </c>
      <c r="M4" s="2">
        <v>247</v>
      </c>
      <c r="N4" s="2">
        <v>688</v>
      </c>
      <c r="O4" s="3">
        <v>1.951388888888889E-2</v>
      </c>
      <c r="P4" s="3">
        <v>1.1574074074074073E-3</v>
      </c>
      <c r="Q4" s="3">
        <v>2.0833333333333335E-4</v>
      </c>
      <c r="R4" s="3">
        <v>2.8067129629629626E-2</v>
      </c>
      <c r="S4" s="3">
        <v>1.8402777777777777E-3</v>
      </c>
      <c r="T4" s="3">
        <v>1.3888888888888889E-4</v>
      </c>
      <c r="U4" s="3">
        <v>2.0833333333333335E-4</v>
      </c>
      <c r="V4" s="3">
        <v>2.0833333333333335E-4</v>
      </c>
      <c r="W4" s="3">
        <v>2.5960648148148149E-2</v>
      </c>
      <c r="X4" s="3">
        <v>5.9953703703703697E-3</v>
      </c>
      <c r="Y4" s="3">
        <v>2.4305555555555552E-4</v>
      </c>
      <c r="Z4" s="3">
        <v>1.3888888888888889E-4</v>
      </c>
      <c r="AA4" s="2">
        <v>49</v>
      </c>
      <c r="AB4" s="2">
        <v>9</v>
      </c>
      <c r="AC4" s="2">
        <v>129</v>
      </c>
      <c r="AD4" s="2">
        <v>60</v>
      </c>
      <c r="AE4" s="2">
        <v>2</v>
      </c>
      <c r="AF4" s="2">
        <v>10</v>
      </c>
      <c r="AG4" s="2">
        <v>37</v>
      </c>
      <c r="AH4" s="2">
        <v>9</v>
      </c>
      <c r="AI4" s="2">
        <v>0</v>
      </c>
      <c r="AJ4" s="2">
        <v>0</v>
      </c>
      <c r="AK4" s="2">
        <v>0</v>
      </c>
      <c r="AL4" s="2">
        <v>36</v>
      </c>
      <c r="AM4" s="2">
        <v>93</v>
      </c>
      <c r="AN4" s="2">
        <v>60</v>
      </c>
      <c r="AO4" s="2">
        <v>0</v>
      </c>
      <c r="AP4" s="2">
        <v>0</v>
      </c>
      <c r="AQ4" s="2">
        <v>150</v>
      </c>
      <c r="AR4" s="2">
        <v>274</v>
      </c>
      <c r="AS4" s="2">
        <v>87</v>
      </c>
      <c r="AT4" s="2">
        <v>177</v>
      </c>
      <c r="AU4" s="2">
        <v>9</v>
      </c>
      <c r="AV4" s="2">
        <v>81</v>
      </c>
      <c r="AW4" s="2">
        <v>60</v>
      </c>
      <c r="AX4" s="2">
        <v>273</v>
      </c>
      <c r="AY4" s="2">
        <v>1</v>
      </c>
      <c r="AZ4" s="2">
        <v>0</v>
      </c>
      <c r="BA4" s="2">
        <v>12</v>
      </c>
      <c r="BB4" s="2">
        <v>32</v>
      </c>
      <c r="BC4" s="2">
        <v>43</v>
      </c>
      <c r="BD4" s="2">
        <v>164</v>
      </c>
      <c r="BE4" s="2">
        <v>9</v>
      </c>
      <c r="BF4" s="2">
        <v>4</v>
      </c>
    </row>
    <row r="5" spans="1:58" ht="16" thickBot="1" x14ac:dyDescent="0.25">
      <c r="B5">
        <v>6</v>
      </c>
      <c r="C5" s="2">
        <v>4</v>
      </c>
      <c r="D5" s="2">
        <v>3</v>
      </c>
      <c r="E5" s="4">
        <v>0.15490000000000001</v>
      </c>
      <c r="F5" s="2">
        <v>86</v>
      </c>
      <c r="G5" s="2" t="s">
        <v>66</v>
      </c>
      <c r="H5" s="2" t="s">
        <v>70</v>
      </c>
      <c r="I5" s="2" t="s">
        <v>71</v>
      </c>
      <c r="J5" s="3">
        <v>5.5949074074074075E-2</v>
      </c>
      <c r="K5" s="3">
        <v>5.4814814814814816E-2</v>
      </c>
      <c r="L5" s="3">
        <v>1.1342592592592591E-3</v>
      </c>
      <c r="M5" s="2">
        <v>240</v>
      </c>
      <c r="N5" s="2">
        <v>668</v>
      </c>
      <c r="O5" s="3">
        <v>1.0810185185185185E-2</v>
      </c>
      <c r="P5" s="3">
        <v>1.7592592592592592E-3</v>
      </c>
      <c r="Q5" s="3">
        <v>2.199074074074074E-4</v>
      </c>
      <c r="R5" s="3">
        <v>2.0694444444444446E-2</v>
      </c>
      <c r="S5" s="3">
        <v>8.1018518518518516E-4</v>
      </c>
      <c r="T5" s="3">
        <v>1.5046296296296297E-4</v>
      </c>
      <c r="U5" s="3">
        <v>1.6203703703703703E-4</v>
      </c>
      <c r="V5" s="3">
        <v>2.0833333333333335E-4</v>
      </c>
      <c r="W5" s="3">
        <v>1.5682870370370371E-2</v>
      </c>
      <c r="X5" s="3">
        <v>5.0578703703703706E-3</v>
      </c>
      <c r="Y5" s="3">
        <v>2.4305555555555552E-4</v>
      </c>
      <c r="Z5" s="3">
        <v>1.5046296296296297E-4</v>
      </c>
      <c r="AA5" s="2">
        <v>52</v>
      </c>
      <c r="AB5" s="2">
        <v>6</v>
      </c>
      <c r="AC5" s="2">
        <v>125</v>
      </c>
      <c r="AD5" s="2">
        <v>57</v>
      </c>
      <c r="AE5" s="2">
        <v>1</v>
      </c>
      <c r="AF5" s="2">
        <v>14</v>
      </c>
      <c r="AG5" s="2">
        <v>37</v>
      </c>
      <c r="AH5" s="2">
        <v>6</v>
      </c>
      <c r="AI5" s="2">
        <v>0</v>
      </c>
      <c r="AJ5" s="2">
        <v>0</v>
      </c>
      <c r="AK5" s="2">
        <v>0</v>
      </c>
      <c r="AL5" s="2">
        <v>36</v>
      </c>
      <c r="AM5" s="2">
        <v>89</v>
      </c>
      <c r="AN5" s="2">
        <v>57</v>
      </c>
      <c r="AO5" s="2">
        <v>0</v>
      </c>
      <c r="AP5" s="2">
        <v>0</v>
      </c>
      <c r="AQ5" s="2">
        <v>150</v>
      </c>
      <c r="AR5" s="2">
        <v>264</v>
      </c>
      <c r="AS5" s="2">
        <v>87</v>
      </c>
      <c r="AT5" s="2">
        <v>167</v>
      </c>
      <c r="AU5" s="2">
        <v>9</v>
      </c>
      <c r="AV5" s="2">
        <v>81</v>
      </c>
      <c r="AW5" s="2">
        <v>60</v>
      </c>
      <c r="AX5" s="2">
        <v>263</v>
      </c>
      <c r="AY5" s="2">
        <v>1</v>
      </c>
      <c r="AZ5" s="2">
        <v>0</v>
      </c>
      <c r="BA5" s="2">
        <v>12</v>
      </c>
      <c r="BB5" s="2">
        <v>32</v>
      </c>
      <c r="BC5" s="2">
        <v>43</v>
      </c>
      <c r="BD5" s="2">
        <v>154</v>
      </c>
      <c r="BE5" s="2">
        <v>9</v>
      </c>
      <c r="BF5" s="2">
        <v>4</v>
      </c>
    </row>
    <row r="6" spans="1:58" ht="16" thickBot="1" x14ac:dyDescent="0.25">
      <c r="B6">
        <v>9</v>
      </c>
      <c r="C6" s="2">
        <v>1</v>
      </c>
      <c r="D6" s="2">
        <v>3</v>
      </c>
      <c r="E6" s="4">
        <v>0.23599999999999999</v>
      </c>
      <c r="F6" s="2">
        <v>85</v>
      </c>
      <c r="G6" s="2" t="s">
        <v>72</v>
      </c>
      <c r="H6" s="2" t="s">
        <v>73</v>
      </c>
      <c r="I6" s="2" t="s">
        <v>74</v>
      </c>
      <c r="J6" s="3">
        <v>7.105324074074075E-2</v>
      </c>
      <c r="K6" s="3">
        <v>6.9918981481481471E-2</v>
      </c>
      <c r="L6" s="3">
        <v>1.1342592592592591E-3</v>
      </c>
      <c r="M6" s="2">
        <v>232</v>
      </c>
      <c r="N6" s="2">
        <v>668</v>
      </c>
      <c r="O6" s="3">
        <v>1.8055555555555557E-2</v>
      </c>
      <c r="P6" s="3">
        <v>1.9212962962962962E-3</v>
      </c>
      <c r="Q6" s="3">
        <v>2.0833333333333335E-4</v>
      </c>
      <c r="R6" s="3">
        <v>2.6782407407407408E-2</v>
      </c>
      <c r="S6" s="3">
        <v>3.1481481481481482E-3</v>
      </c>
      <c r="T6" s="3">
        <v>1.6203703703703703E-4</v>
      </c>
      <c r="U6" s="3">
        <v>1.7361111111111112E-4</v>
      </c>
      <c r="V6" s="3">
        <v>2.0833333333333335E-4</v>
      </c>
      <c r="W6" s="3">
        <v>1.5208333333333332E-2</v>
      </c>
      <c r="X6" s="3">
        <v>4.8032407407407407E-3</v>
      </c>
      <c r="Y6" s="3">
        <v>2.4305555555555552E-4</v>
      </c>
      <c r="Z6" s="3">
        <v>1.273148148148148E-4</v>
      </c>
      <c r="AA6" s="2">
        <v>51</v>
      </c>
      <c r="AB6" s="2">
        <v>6</v>
      </c>
      <c r="AC6" s="2">
        <v>118</v>
      </c>
      <c r="AD6" s="2">
        <v>57</v>
      </c>
      <c r="AE6" s="2">
        <v>2</v>
      </c>
      <c r="AF6" s="2">
        <v>14</v>
      </c>
      <c r="AG6" s="2">
        <v>35</v>
      </c>
      <c r="AH6" s="2">
        <v>6</v>
      </c>
      <c r="AI6" s="2">
        <v>0</v>
      </c>
      <c r="AJ6" s="2">
        <v>0</v>
      </c>
      <c r="AK6" s="2">
        <v>0</v>
      </c>
      <c r="AL6" s="2">
        <v>30</v>
      </c>
      <c r="AM6" s="2">
        <v>88</v>
      </c>
      <c r="AN6" s="2">
        <v>57</v>
      </c>
      <c r="AO6" s="2">
        <v>0</v>
      </c>
      <c r="AP6" s="2">
        <v>0</v>
      </c>
      <c r="AQ6" s="2">
        <v>150</v>
      </c>
      <c r="AR6" s="2">
        <v>264</v>
      </c>
      <c r="AS6" s="2">
        <v>87</v>
      </c>
      <c r="AT6" s="2">
        <v>167</v>
      </c>
      <c r="AU6" s="2">
        <v>9</v>
      </c>
      <c r="AV6" s="2">
        <v>81</v>
      </c>
      <c r="AW6" s="2">
        <v>60</v>
      </c>
      <c r="AX6" s="2">
        <v>263</v>
      </c>
      <c r="AY6" s="2">
        <v>1</v>
      </c>
      <c r="AZ6" s="2">
        <v>0</v>
      </c>
      <c r="BA6" s="2">
        <v>12</v>
      </c>
      <c r="BB6" s="2">
        <v>32</v>
      </c>
      <c r="BC6" s="2">
        <v>43</v>
      </c>
      <c r="BD6" s="2">
        <v>154</v>
      </c>
      <c r="BE6" s="2">
        <v>9</v>
      </c>
      <c r="BF6" s="2">
        <v>4</v>
      </c>
    </row>
    <row r="7" spans="1:58" ht="16" thickBot="1" x14ac:dyDescent="0.25">
      <c r="B7">
        <v>9</v>
      </c>
      <c r="C7" s="2">
        <v>4</v>
      </c>
      <c r="D7" s="2">
        <v>2</v>
      </c>
      <c r="E7" s="4">
        <v>9.6000000000000002E-2</v>
      </c>
      <c r="F7" s="2">
        <v>82</v>
      </c>
      <c r="G7" s="2" t="s">
        <v>75</v>
      </c>
      <c r="H7" s="2" t="s">
        <v>76</v>
      </c>
      <c r="I7" s="2" t="s">
        <v>77</v>
      </c>
      <c r="J7" s="3">
        <v>5.994212962962963E-2</v>
      </c>
      <c r="K7" s="3">
        <v>5.8831018518518519E-2</v>
      </c>
      <c r="L7" s="3">
        <v>1.1111111111111111E-3</v>
      </c>
      <c r="M7" s="2">
        <v>231</v>
      </c>
      <c r="N7" s="2">
        <v>678</v>
      </c>
      <c r="O7" s="3">
        <v>1.1724537037037035E-2</v>
      </c>
      <c r="P7" s="3">
        <v>9.9537037037037042E-4</v>
      </c>
      <c r="Q7" s="3">
        <v>2.0833333333333335E-4</v>
      </c>
      <c r="R7" s="3">
        <v>2.255787037037037E-2</v>
      </c>
      <c r="S7" s="3">
        <v>1.5277777777777779E-3</v>
      </c>
      <c r="T7" s="3">
        <v>1.6203703703703703E-4</v>
      </c>
      <c r="U7" s="3">
        <v>1.5046296296296297E-4</v>
      </c>
      <c r="V7" s="3">
        <v>2.199074074074074E-4</v>
      </c>
      <c r="W7" s="3">
        <v>1.6516203703703703E-2</v>
      </c>
      <c r="X7" s="3">
        <v>5.5092592592592589E-3</v>
      </c>
      <c r="Y7" s="3">
        <v>2.5462962962962961E-4</v>
      </c>
      <c r="Z7" s="3">
        <v>1.273148148148148E-4</v>
      </c>
      <c r="AA7" s="2">
        <v>43</v>
      </c>
      <c r="AB7" s="2">
        <v>6</v>
      </c>
      <c r="AC7" s="2">
        <v>122</v>
      </c>
      <c r="AD7" s="2">
        <v>60</v>
      </c>
      <c r="AE7" s="2">
        <v>2</v>
      </c>
      <c r="AF7" s="2">
        <v>6</v>
      </c>
      <c r="AG7" s="2">
        <v>35</v>
      </c>
      <c r="AH7" s="2">
        <v>6</v>
      </c>
      <c r="AI7" s="2">
        <v>0</v>
      </c>
      <c r="AJ7" s="2">
        <v>0</v>
      </c>
      <c r="AK7" s="2">
        <v>0</v>
      </c>
      <c r="AL7" s="2">
        <v>32</v>
      </c>
      <c r="AM7" s="2">
        <v>90</v>
      </c>
      <c r="AN7" s="2">
        <v>60</v>
      </c>
      <c r="AO7" s="2">
        <v>0</v>
      </c>
      <c r="AP7" s="2">
        <v>0</v>
      </c>
      <c r="AQ7" s="2">
        <v>150</v>
      </c>
      <c r="AR7" s="2">
        <v>264</v>
      </c>
      <c r="AS7" s="2">
        <v>87</v>
      </c>
      <c r="AT7" s="2">
        <v>177</v>
      </c>
      <c r="AU7" s="2">
        <v>9</v>
      </c>
      <c r="AV7" s="2">
        <v>81</v>
      </c>
      <c r="AW7" s="2">
        <v>60</v>
      </c>
      <c r="AX7" s="2">
        <v>263</v>
      </c>
      <c r="AY7" s="2">
        <v>1</v>
      </c>
      <c r="AZ7" s="2">
        <v>0</v>
      </c>
      <c r="BA7" s="2">
        <v>12</v>
      </c>
      <c r="BB7" s="2">
        <v>32</v>
      </c>
      <c r="BC7" s="2">
        <v>43</v>
      </c>
      <c r="BD7" s="2">
        <v>164</v>
      </c>
      <c r="BE7" s="2">
        <v>9</v>
      </c>
      <c r="BF7" s="2">
        <v>4</v>
      </c>
    </row>
    <row r="8" spans="1:58" x14ac:dyDescent="0.2">
      <c r="A8" t="s">
        <v>115</v>
      </c>
      <c r="B8">
        <f>CORREL(B2:B7,O22:O27)</f>
        <v>-0.82284564614820876</v>
      </c>
      <c r="C8">
        <f>CORREL(C2:C7,K2:K7)</f>
        <v>-0.88097947669446985</v>
      </c>
      <c r="D8">
        <f>CORREL(D2:D7,K2:K7)</f>
        <v>-0.67988440295202013</v>
      </c>
      <c r="K8" s="6">
        <f>AVERAGE(K2:K7)/2</f>
        <v>3.3639081790123461E-2</v>
      </c>
      <c r="L8" s="6">
        <f>AVERAGE(L2:L7)/2</f>
        <v>5.4783950617283948E-4</v>
      </c>
      <c r="M8" t="s">
        <v>78</v>
      </c>
      <c r="N8" t="s">
        <v>79</v>
      </c>
      <c r="O8" s="12">
        <f>AVERAGE(O2:O7)/2</f>
        <v>7.8944830246913591E-3</v>
      </c>
      <c r="P8" s="6">
        <f t="shared" ref="P8:Z8" si="0">AVERAGE(P2:P7)</f>
        <v>1.6203703703703703E-3</v>
      </c>
      <c r="Q8" s="6">
        <f t="shared" si="0"/>
        <v>2.0833333333333335E-4</v>
      </c>
      <c r="R8" s="6">
        <f t="shared" si="0"/>
        <v>2.388888888888889E-2</v>
      </c>
      <c r="S8" s="6">
        <f t="shared" si="0"/>
        <v>1.612654320987654E-3</v>
      </c>
      <c r="T8" s="6">
        <f t="shared" si="0"/>
        <v>1.4467592592592592E-4</v>
      </c>
      <c r="U8" s="6">
        <f t="shared" si="0"/>
        <v>1.5432098765432098E-4</v>
      </c>
      <c r="V8" s="6">
        <f t="shared" si="0"/>
        <v>2.1026234567901234E-4</v>
      </c>
      <c r="W8" s="6">
        <f t="shared" si="0"/>
        <v>1.8902391975308644E-2</v>
      </c>
      <c r="X8" s="6">
        <f t="shared" si="0"/>
        <v>5.4648919753086415E-3</v>
      </c>
      <c r="Y8" s="6">
        <f t="shared" si="0"/>
        <v>2.4498456790123451E-4</v>
      </c>
      <c r="Z8" s="6">
        <f t="shared" si="0"/>
        <v>1.3503086419753088E-4</v>
      </c>
      <c r="AA8" t="s">
        <v>97</v>
      </c>
      <c r="AB8" t="s">
        <v>99</v>
      </c>
      <c r="AC8" t="s">
        <v>100</v>
      </c>
      <c r="AD8" t="s">
        <v>98</v>
      </c>
      <c r="AE8" t="s">
        <v>80</v>
      </c>
      <c r="AF8" t="s">
        <v>81</v>
      </c>
      <c r="AG8" t="s">
        <v>82</v>
      </c>
      <c r="AU8" t="s">
        <v>83</v>
      </c>
      <c r="AV8" t="s">
        <v>84</v>
      </c>
      <c r="AW8" t="s">
        <v>85</v>
      </c>
    </row>
    <row r="9" spans="1:58" x14ac:dyDescent="0.2">
      <c r="A9" t="s">
        <v>117</v>
      </c>
      <c r="G9" s="5" t="s">
        <v>104</v>
      </c>
      <c r="H9" s="5" t="s">
        <v>105</v>
      </c>
      <c r="K9" s="6">
        <f>MAX(K2:K7)-MIN(K2:K7)</f>
        <v>3.6296296296296313E-2</v>
      </c>
      <c r="L9" s="6">
        <f>MAX(L2:L7)-MIN(L2:L7)</f>
        <v>1.6203703703703692E-4</v>
      </c>
      <c r="M9">
        <f>SUM(M2:M7)/12</f>
        <v>121.16666666666667</v>
      </c>
      <c r="N9">
        <f>SUM(N2:N7)/12</f>
        <v>338.16666666666669</v>
      </c>
      <c r="O9" s="6">
        <f t="shared" ref="O9:Z9" si="1">MAX(O2:O7)-MIN(O2:O7)</f>
        <v>1.9050925925925926E-2</v>
      </c>
      <c r="P9" s="6">
        <f t="shared" si="1"/>
        <v>1.666666666666667E-3</v>
      </c>
      <c r="Q9" s="6">
        <f t="shared" si="1"/>
        <v>2.3148148148148144E-5</v>
      </c>
      <c r="R9" s="6">
        <f t="shared" si="1"/>
        <v>1.0636574074074069E-2</v>
      </c>
      <c r="S9" s="6">
        <f t="shared" si="1"/>
        <v>2.3379629629629631E-3</v>
      </c>
      <c r="T9" s="6">
        <f t="shared" si="1"/>
        <v>4.6296296296296301E-5</v>
      </c>
      <c r="U9" s="6">
        <f t="shared" si="1"/>
        <v>1.0416666666666667E-4</v>
      </c>
      <c r="V9" s="6">
        <f t="shared" si="1"/>
        <v>1.1574074074074058E-5</v>
      </c>
      <c r="W9" s="6">
        <f t="shared" si="1"/>
        <v>1.0752314814814817E-2</v>
      </c>
      <c r="X9" s="6">
        <f t="shared" si="1"/>
        <v>1.3425925925925923E-3</v>
      </c>
      <c r="Y9" s="6">
        <f t="shared" si="1"/>
        <v>1.1574074074074085E-5</v>
      </c>
      <c r="Z9" s="6">
        <f t="shared" si="1"/>
        <v>2.3148148148148171E-5</v>
      </c>
      <c r="AA9">
        <f>SUM(AA2:AA7)/6</f>
        <v>51.833333333333336</v>
      </c>
      <c r="AB9">
        <f>SUM(AC2:AC7)/6</f>
        <v>125</v>
      </c>
      <c r="AC9">
        <f>SUM(AB2:AB7)/6</f>
        <v>7</v>
      </c>
      <c r="AD9">
        <f>SUM(AD2:AD7)/6</f>
        <v>58.5</v>
      </c>
      <c r="AE9">
        <f>SUM(AE2:AE7,AH2:AH7,AK2:AK7,AN2:AN7)/24</f>
        <v>17.083333333333332</v>
      </c>
      <c r="AF9">
        <f>SUM(AF2:AF7,AI2:AI7,AL2:AL7,AO2:AO7)/24</f>
        <v>10.916666666666666</v>
      </c>
      <c r="AG9">
        <f>SUM(AG2:AG7,AJ2:AJ7,AM2:AM7,AP2:AP7)/24</f>
        <v>32.583333333333336</v>
      </c>
      <c r="AH9" s="11" t="s">
        <v>118</v>
      </c>
      <c r="AU9">
        <f>SUM(AU2:AU7,AX2:AX7,BA2:BA7,BD2:BD7)/24</f>
        <v>111.58333333333333</v>
      </c>
      <c r="AV9">
        <f>SUM(AV2:AV7,AY2:AY7,BB2:BB7,BE2:BE7)/24</f>
        <v>30.75</v>
      </c>
      <c r="AW9">
        <f>SUM(AW2:AW7,AZ2:AZ7,BC2:BC7,BF2:BF7)/24</f>
        <v>26.75</v>
      </c>
    </row>
    <row r="10" spans="1:58" x14ac:dyDescent="0.2">
      <c r="A10" t="s">
        <v>116</v>
      </c>
      <c r="G10" s="7">
        <f t="shared" ref="G10:H15" si="2">K2*86400</f>
        <v>7511.0000000000009</v>
      </c>
      <c r="H10" s="7">
        <f t="shared" si="2"/>
        <v>85.000000000000014</v>
      </c>
      <c r="I10">
        <f>AVEDEV(G10:G15)</f>
        <v>1081.5000000000002</v>
      </c>
      <c r="J10">
        <f>AVEDEV(H10:H15)</f>
        <v>4.1111111111111045</v>
      </c>
      <c r="K10" s="6">
        <f>AVEDEV(K2:K7)</f>
        <v>1.2517361111111113E-2</v>
      </c>
      <c r="L10" s="6">
        <f>AVEDEV(L2:L7)</f>
        <v>4.7582304526748951E-5</v>
      </c>
      <c r="M10">
        <f>_xlfn.STDEV.P(M2:M7)/2</f>
        <v>4.4783429475148013</v>
      </c>
      <c r="N10">
        <f>_xlfn.STDEV.P(N2:N7)/2</f>
        <v>4.487637339278753</v>
      </c>
      <c r="O10" s="6">
        <f t="shared" ref="O10:Z10" si="3">AVEDEV(O2:O7)</f>
        <v>5.6809413580246916E-3</v>
      </c>
      <c r="P10" s="6">
        <f t="shared" si="3"/>
        <v>4.9382716049382717E-4</v>
      </c>
      <c r="Q10" s="6">
        <f t="shared" si="3"/>
        <v>3.8580246913580239E-6</v>
      </c>
      <c r="R10" s="6">
        <f t="shared" si="3"/>
        <v>3.6612654320987638E-3</v>
      </c>
      <c r="S10" s="6">
        <f t="shared" si="3"/>
        <v>5.8770576131687228E-4</v>
      </c>
      <c r="T10" s="6">
        <f t="shared" si="3"/>
        <v>1.3503086419753089E-5</v>
      </c>
      <c r="U10" s="6">
        <f t="shared" si="3"/>
        <v>2.7006172839506171E-5</v>
      </c>
      <c r="V10" s="6">
        <f t="shared" si="3"/>
        <v>3.2150205761316707E-6</v>
      </c>
      <c r="W10" s="6">
        <f t="shared" si="3"/>
        <v>3.4747942386831291E-3</v>
      </c>
      <c r="X10" s="6">
        <f t="shared" si="3"/>
        <v>4.1859567901234555E-4</v>
      </c>
      <c r="Y10" s="6">
        <f t="shared" si="3"/>
        <v>3.2150205761316753E-6</v>
      </c>
      <c r="Z10" s="6">
        <f t="shared" si="3"/>
        <v>7.7160493827160563E-6</v>
      </c>
      <c r="AE10" s="11">
        <f>SUM(AE2:AE7,AK2:AK7)/12+SUM(AH2:AH7,AN2:AN7)/12</f>
        <v>34.166666666666664</v>
      </c>
      <c r="AF10" s="11">
        <f>SUM(AF2:AF7,AL2:AL7)/12+SUM(AI2:AI7,AO2:AO7)/12</f>
        <v>21.833333333333332</v>
      </c>
      <c r="AG10" s="11">
        <f>SUM(AG2:AG7,AM2:AM7)/12+SUM(AJ2:AJ7,AP2:AP7)/12</f>
        <v>65.166666666666671</v>
      </c>
      <c r="AH10" s="11" t="s">
        <v>120</v>
      </c>
    </row>
    <row r="11" spans="1:58" x14ac:dyDescent="0.2">
      <c r="E11">
        <v>1</v>
      </c>
      <c r="G11" s="7">
        <f t="shared" si="2"/>
        <v>4375</v>
      </c>
      <c r="H11" s="7">
        <f t="shared" si="2"/>
        <v>91.999999999999986</v>
      </c>
      <c r="I11">
        <f>VARPA(G10:G15)</f>
        <v>1405497.4722222288</v>
      </c>
      <c r="J11">
        <f>VARPA(H10:H15)</f>
        <v>23.888888888888818</v>
      </c>
      <c r="K11" s="6">
        <v>0.26732638888888888</v>
      </c>
      <c r="L11" s="6">
        <v>2.7777777777777778E-4</v>
      </c>
      <c r="O11" s="6">
        <v>0.55226851851851855</v>
      </c>
      <c r="P11" s="6">
        <v>2.7789351851851853E-2</v>
      </c>
      <c r="Q11" s="6">
        <f>VARPA(Q2:Q7)</f>
        <v>4.4653063557384527E-11</v>
      </c>
      <c r="R11" s="6">
        <v>0.36167824074074079</v>
      </c>
      <c r="S11" s="6">
        <v>4.8900462962962965E-2</v>
      </c>
      <c r="T11" s="6">
        <f>VARPA(T2:T7)</f>
        <v>2.5675511545496118E-10</v>
      </c>
      <c r="U11" s="6">
        <f>VARPA(U2:U7)</f>
        <v>1.1014422344154856E-9</v>
      </c>
      <c r="V11" s="6">
        <f>VARPA(V2:V7)</f>
        <v>1.8605443148910176E-11</v>
      </c>
      <c r="W11" s="6">
        <v>0.3301041666666667</v>
      </c>
      <c r="X11" s="6">
        <v>2.0416666666666666E-2</v>
      </c>
      <c r="Y11" s="6">
        <f>VARPA(Y2:Y7)</f>
        <v>1.8605443148910263E-11</v>
      </c>
      <c r="Z11" s="6">
        <f>VARPA(Z2:Z7)</f>
        <v>7.4421772595641064E-11</v>
      </c>
      <c r="AE11" t="s">
        <v>119</v>
      </c>
    </row>
    <row r="12" spans="1:58" x14ac:dyDescent="0.2">
      <c r="E12">
        <v>2</v>
      </c>
      <c r="G12" s="7">
        <f t="shared" si="2"/>
        <v>7131.0000000000009</v>
      </c>
      <c r="H12" s="7">
        <f t="shared" si="2"/>
        <v>99</v>
      </c>
      <c r="I12">
        <f>_xlfn.STDEV.P(G10:G15)</f>
        <v>1185.5367865326782</v>
      </c>
      <c r="J12">
        <f>_xlfn.STDEV.P(H10:H15)</f>
        <v>4.8876260995383864</v>
      </c>
      <c r="K12" s="6">
        <f>_xlfn.STDEV.P(K2:K7)/2</f>
        <v>6.8607452924344626E-3</v>
      </c>
      <c r="L12" s="6">
        <f>_xlfn.STDEV.P(L2:L7)/2</f>
        <v>2.8284873261217528E-5</v>
      </c>
      <c r="O12" s="6">
        <f t="shared" ref="O12:Z12" si="4">_xlfn.STDEV.P(O2:O7)</f>
        <v>6.408921366181204E-3</v>
      </c>
      <c r="P12" s="6">
        <f t="shared" si="4"/>
        <v>5.7077907434897944E-4</v>
      </c>
      <c r="Q12" s="6">
        <f t="shared" si="4"/>
        <v>6.6822947822873342E-6</v>
      </c>
      <c r="R12" s="6">
        <f t="shared" si="4"/>
        <v>3.9753476563580874E-3</v>
      </c>
      <c r="S12" s="6">
        <f t="shared" si="4"/>
        <v>7.5801104048813515E-4</v>
      </c>
      <c r="T12" s="6">
        <f t="shared" si="4"/>
        <v>1.6023579982480857E-5</v>
      </c>
      <c r="U12" s="6">
        <f t="shared" si="4"/>
        <v>3.3187983283343473E-5</v>
      </c>
      <c r="V12" s="6">
        <f t="shared" si="4"/>
        <v>4.3134027343745885E-6</v>
      </c>
      <c r="W12" s="6">
        <f t="shared" si="4"/>
        <v>3.9183293268555755E-3</v>
      </c>
      <c r="X12" s="6">
        <f t="shared" si="4"/>
        <v>4.8054094216662142E-4</v>
      </c>
      <c r="Y12" s="6">
        <f t="shared" si="4"/>
        <v>4.3134027343745987E-6</v>
      </c>
      <c r="Z12" s="6">
        <f t="shared" si="4"/>
        <v>8.6268054687491973E-6</v>
      </c>
      <c r="AK12">
        <f>4.5/121</f>
        <v>3.71900826446281E-2</v>
      </c>
    </row>
    <row r="13" spans="1:58" x14ac:dyDescent="0.2">
      <c r="A13" s="9"/>
      <c r="E13">
        <v>3</v>
      </c>
      <c r="G13" s="7">
        <f t="shared" si="2"/>
        <v>4736</v>
      </c>
      <c r="H13" s="7">
        <f t="shared" si="2"/>
        <v>97.999999999999986</v>
      </c>
    </row>
    <row r="14" spans="1:58" x14ac:dyDescent="0.2">
      <c r="A14" s="9"/>
      <c r="E14">
        <v>4</v>
      </c>
      <c r="G14" s="7">
        <f t="shared" si="2"/>
        <v>6040.9999999999991</v>
      </c>
      <c r="H14" s="7">
        <f t="shared" si="2"/>
        <v>97.999999999999986</v>
      </c>
      <c r="I14">
        <f>I11/86400</f>
        <v>16.267331854423944</v>
      </c>
      <c r="O14" s="7">
        <f>O11*86400</f>
        <v>47716</v>
      </c>
      <c r="P14" s="7">
        <f t="shared" ref="P14:Z14" si="5">P11*86400</f>
        <v>2401</v>
      </c>
      <c r="Q14" s="7">
        <f t="shared" si="5"/>
        <v>3.8580246913580231E-6</v>
      </c>
      <c r="R14" s="7">
        <f t="shared" si="5"/>
        <v>31249.000000000004</v>
      </c>
      <c r="S14" s="7">
        <f t="shared" si="5"/>
        <v>4225</v>
      </c>
      <c r="T14" s="7">
        <f t="shared" si="5"/>
        <v>2.2183641975308644E-5</v>
      </c>
      <c r="U14" s="7">
        <f t="shared" si="5"/>
        <v>9.5164609053497955E-5</v>
      </c>
      <c r="V14" s="7">
        <f t="shared" si="5"/>
        <v>1.6075102880658391E-6</v>
      </c>
      <c r="W14" s="7">
        <f t="shared" si="5"/>
        <v>28521.000000000004</v>
      </c>
      <c r="X14" s="7">
        <f t="shared" si="5"/>
        <v>1764</v>
      </c>
      <c r="Y14" s="7">
        <f t="shared" si="5"/>
        <v>1.6075102880658468E-6</v>
      </c>
      <c r="Z14" s="7">
        <f t="shared" si="5"/>
        <v>6.4300411522633879E-6</v>
      </c>
    </row>
    <row r="15" spans="1:58" x14ac:dyDescent="0.2">
      <c r="A15" s="10">
        <f>HOUR(K2)*60*60+MINUTE(K2)*60+SECOND(K2)</f>
        <v>7511</v>
      </c>
      <c r="E15">
        <v>5</v>
      </c>
      <c r="G15" s="7">
        <f t="shared" si="2"/>
        <v>5083</v>
      </c>
      <c r="H15" s="7">
        <f t="shared" si="2"/>
        <v>96</v>
      </c>
      <c r="I15">
        <f>I12/86400</f>
        <v>1.372149058486896E-2</v>
      </c>
      <c r="K15" s="6">
        <f>I15*I15</f>
        <v>1.8827930387064752E-4</v>
      </c>
      <c r="O15">
        <v>72</v>
      </c>
      <c r="R15">
        <v>24</v>
      </c>
      <c r="W15">
        <v>24</v>
      </c>
    </row>
    <row r="16" spans="1:58" x14ac:dyDescent="0.2">
      <c r="A16" s="10">
        <f t="shared" ref="A16:A20" si="6">HOUR(K3)*60*60+MINUTE(K3)*60+SECOND(K3)</f>
        <v>4375</v>
      </c>
      <c r="E16">
        <v>6</v>
      </c>
      <c r="G16" s="6"/>
      <c r="H16" s="6"/>
      <c r="K16">
        <v>71</v>
      </c>
      <c r="L16">
        <v>1.8826583999999999E-4</v>
      </c>
      <c r="O16" s="6">
        <f>O8</f>
        <v>7.8944830246913591E-3</v>
      </c>
      <c r="Q16" s="6">
        <f>AVERAGE(Q8,V8)</f>
        <v>2.0929783950617286E-4</v>
      </c>
      <c r="R16" s="6">
        <f>AVERAGE(R8,W8)</f>
        <v>2.1395640432098767E-2</v>
      </c>
      <c r="S16" s="6">
        <f>AVERAGE(S8,X8)</f>
        <v>3.5387731481481477E-3</v>
      </c>
      <c r="T16" s="6">
        <f>AVERAGE(T8,Y8)</f>
        <v>1.9483024691358022E-4</v>
      </c>
      <c r="U16" s="6">
        <f>AVERAGE(U8,Z8)</f>
        <v>1.4467592592592592E-4</v>
      </c>
    </row>
    <row r="17" spans="1:21" x14ac:dyDescent="0.2">
      <c r="A17" s="10">
        <f t="shared" si="6"/>
        <v>7131</v>
      </c>
      <c r="E17" t="s">
        <v>109</v>
      </c>
      <c r="O17">
        <f>O16/R20</f>
        <v>0.2255690900071653</v>
      </c>
      <c r="R17">
        <f>R16/R20</f>
        <v>0.61133770600231496</v>
      </c>
      <c r="S17" s="6"/>
    </row>
    <row r="18" spans="1:21" x14ac:dyDescent="0.2">
      <c r="A18" s="10">
        <f t="shared" si="6"/>
        <v>4736</v>
      </c>
      <c r="E18" t="s">
        <v>106</v>
      </c>
      <c r="G18">
        <f>CORREL(E2:E7,F2:F7)</f>
        <v>0.21748494652628103</v>
      </c>
      <c r="Q18" s="11" t="s">
        <v>121</v>
      </c>
      <c r="R18" s="6">
        <f>O8+P8+R16+S16</f>
        <v>3.4449266975308646E-2</v>
      </c>
    </row>
    <row r="19" spans="1:21" x14ac:dyDescent="0.2">
      <c r="A19" s="10">
        <f t="shared" si="6"/>
        <v>6041</v>
      </c>
      <c r="E19" t="s">
        <v>107</v>
      </c>
      <c r="G19">
        <f>RSQ(E2:E7,F2:F7)</f>
        <v>4.7299701965539329E-2</v>
      </c>
      <c r="Q19" s="11" t="s">
        <v>122</v>
      </c>
      <c r="R19" s="6">
        <f>Q16+T16+U16</f>
        <v>5.4880401234567902E-4</v>
      </c>
    </row>
    <row r="20" spans="1:21" x14ac:dyDescent="0.2">
      <c r="A20" s="10">
        <f t="shared" si="6"/>
        <v>5083</v>
      </c>
      <c r="E20" t="s">
        <v>110</v>
      </c>
      <c r="L20">
        <f>20*20</f>
        <v>400</v>
      </c>
      <c r="Q20" s="11" t="s">
        <v>123</v>
      </c>
      <c r="R20" s="12">
        <f>R18+R19</f>
        <v>3.4998070987654326E-2</v>
      </c>
    </row>
    <row r="21" spans="1:21" x14ac:dyDescent="0.2">
      <c r="A21" s="9"/>
      <c r="E21" t="s">
        <v>108</v>
      </c>
      <c r="G21">
        <f>(SQRT(G19) * SQRT(4))/(SQRT(1-G19))</f>
        <v>0.44563680024853397</v>
      </c>
      <c r="H21">
        <f>TDIST(G21,6,2)</f>
        <v>0.6714886674833328</v>
      </c>
      <c r="K21" s="8" t="s">
        <v>111</v>
      </c>
      <c r="O21" t="s">
        <v>121</v>
      </c>
      <c r="P21" t="s">
        <v>122</v>
      </c>
      <c r="Q21" s="11" t="s">
        <v>123</v>
      </c>
    </row>
    <row r="22" spans="1:21" x14ac:dyDescent="0.2">
      <c r="A22" s="9"/>
      <c r="O22" s="6">
        <f t="shared" ref="O22:O27" si="7">O2/2+P2+AVERAGE(R2,W2)+AVERAGE(S2,X2)</f>
        <v>4.47974537037037E-2</v>
      </c>
      <c r="P22" s="6">
        <f t="shared" ref="P22:P27" si="8">Q2+AVERAGE(T2,Y2)+AVERAGE(U2,Z2)</f>
        <v>4.9189814814814821E-4</v>
      </c>
      <c r="Q22" s="6">
        <f>O22+P22</f>
        <v>4.5289351851851851E-2</v>
      </c>
      <c r="T22" s="6"/>
      <c r="U22" s="6"/>
    </row>
    <row r="23" spans="1:21" x14ac:dyDescent="0.2">
      <c r="B23">
        <f>CORREL(M2:M7,A15:A20)</f>
        <v>0.46520047470074127</v>
      </c>
      <c r="O23" s="6">
        <f t="shared" si="7"/>
        <v>2.5931712962962962E-2</v>
      </c>
      <c r="P23" s="6">
        <f t="shared" si="8"/>
        <v>5.3240740740740744E-4</v>
      </c>
      <c r="Q23" s="6">
        <f t="shared" ref="Q23:Q27" si="9">O23+P23</f>
        <v>2.646412037037037E-2</v>
      </c>
    </row>
    <row r="24" spans="1:21" x14ac:dyDescent="0.2">
      <c r="B24">
        <f>_xlfn.COVARIANCE.P(A15:A20,M2:M7)</f>
        <v>4939.7222222222226</v>
      </c>
      <c r="O24" s="6">
        <f t="shared" si="7"/>
        <v>4.1846064814814808E-2</v>
      </c>
      <c r="P24" s="6">
        <f t="shared" si="8"/>
        <v>5.7291666666666667E-4</v>
      </c>
      <c r="Q24" s="6">
        <f t="shared" si="9"/>
        <v>4.2418981481481474E-2</v>
      </c>
    </row>
    <row r="25" spans="1:21" x14ac:dyDescent="0.2">
      <c r="O25" s="6">
        <f t="shared" si="7"/>
        <v>2.8287037037037041E-2</v>
      </c>
      <c r="P25" s="6">
        <f t="shared" si="8"/>
        <v>5.7291666666666667E-4</v>
      </c>
      <c r="Q25" s="6">
        <f t="shared" si="9"/>
        <v>2.8859953703703707E-2</v>
      </c>
    </row>
    <row r="26" spans="1:21" x14ac:dyDescent="0.2">
      <c r="O26" s="6">
        <f t="shared" si="7"/>
        <v>3.5920138888888883E-2</v>
      </c>
      <c r="P26" s="6">
        <f t="shared" si="8"/>
        <v>5.6134259259259267E-4</v>
      </c>
      <c r="Q26" s="6">
        <f t="shared" si="9"/>
        <v>3.6481481481481476E-2</v>
      </c>
    </row>
    <row r="27" spans="1:21" x14ac:dyDescent="0.2">
      <c r="O27" s="6">
        <f t="shared" si="7"/>
        <v>2.9913194444444444E-2</v>
      </c>
      <c r="P27" s="6">
        <f t="shared" si="8"/>
        <v>5.5555555555555556E-4</v>
      </c>
      <c r="Q27" s="6">
        <f t="shared" si="9"/>
        <v>3.0468749999999999E-2</v>
      </c>
      <c r="T27" s="6"/>
    </row>
    <row r="28" spans="1:21" x14ac:dyDescent="0.2">
      <c r="N28" t="s">
        <v>124</v>
      </c>
      <c r="O28" s="6">
        <f>STDEVP(O22:O27)</f>
        <v>7.0125935430603321E-3</v>
      </c>
      <c r="P28" s="6">
        <f>STDEVP(P22:P27)</f>
        <v>2.848152596495639E-5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EMPIRICAL</vt:lpstr>
      <vt:lpstr>ALL TIMES</vt:lpstr>
      <vt:lpstr>ALL EFFORTS</vt:lpstr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Siegert</dc:creator>
  <cp:lastModifiedBy>Microsoft Office User</cp:lastModifiedBy>
  <cp:lastPrinted>2019-03-05T15:47:53Z</cp:lastPrinted>
  <dcterms:created xsi:type="dcterms:W3CDTF">2018-02-02T14:35:54Z</dcterms:created>
  <dcterms:modified xsi:type="dcterms:W3CDTF">2019-05-27T09:22:08Z</dcterms:modified>
</cp:coreProperties>
</file>