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9_{2810CC13-0EEE-2746-A57E-5C72C77FE5E8}" xr6:coauthVersionLast="36" xr6:coauthVersionMax="36" xr10:uidLastSave="{00000000-0000-0000-0000-000000000000}"/>
  <bookViews>
    <workbookView xWindow="0" yWindow="460" windowWidth="28800" windowHeight="17540" activeTab="3" xr2:uid="{00000000-000D-0000-FFFF-FFFF00000000}"/>
  </bookViews>
  <sheets>
    <sheet name="Evaluation Data" sheetId="1" r:id="rId1"/>
    <sheet name="Variations" sheetId="2" r:id="rId2"/>
    <sheet name="Distances" sheetId="6" r:id="rId3"/>
    <sheet name="Aggregated data" sheetId="7" r:id="rId4"/>
    <sheet name="all.dat" sheetId="8" r:id="rId5"/>
    <sheet name="Analysis Attempts" sheetId="4" r:id="rId6"/>
    <sheet name="Analysis (Correlation)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7" l="1"/>
  <c r="P15" i="7"/>
  <c r="O16" i="7"/>
  <c r="O15" i="7"/>
  <c r="W16" i="7"/>
  <c r="W15" i="7"/>
  <c r="V16" i="7"/>
  <c r="V15" i="7"/>
  <c r="AD16" i="7"/>
  <c r="AD15" i="7"/>
  <c r="AC16" i="7"/>
  <c r="AC15" i="7"/>
  <c r="AB16" i="7"/>
  <c r="AB15" i="7"/>
  <c r="AA16" i="7"/>
  <c r="AA15" i="7"/>
  <c r="Z16" i="7"/>
  <c r="Z15" i="7"/>
  <c r="Y16" i="7"/>
  <c r="Y15" i="7"/>
  <c r="X16" i="7"/>
  <c r="X15" i="7"/>
  <c r="U16" i="7"/>
  <c r="U15" i="7"/>
  <c r="T16" i="7"/>
  <c r="T15" i="7"/>
  <c r="S16" i="7"/>
  <c r="S15" i="7"/>
  <c r="AS16" i="1"/>
  <c r="AR16" i="1"/>
  <c r="AQ16" i="1"/>
  <c r="AP16" i="1"/>
  <c r="AO16" i="1"/>
  <c r="AN16" i="1"/>
  <c r="AM16" i="1"/>
  <c r="AL16" i="1"/>
  <c r="AK16" i="1"/>
  <c r="AJ16" i="1"/>
  <c r="AI16" i="1"/>
  <c r="AH16" i="1"/>
  <c r="AE16" i="1"/>
  <c r="AD16" i="1"/>
  <c r="AC16" i="1"/>
  <c r="AB16" i="1"/>
  <c r="AA16" i="1"/>
  <c r="Z16" i="1"/>
  <c r="Y16" i="1"/>
  <c r="X16" i="1"/>
  <c r="W16" i="1"/>
  <c r="V16" i="1"/>
  <c r="U16" i="1"/>
  <c r="T16" i="1"/>
  <c r="Q16" i="1"/>
  <c r="P16" i="1"/>
  <c r="O16" i="1"/>
  <c r="N16" i="1"/>
  <c r="M16" i="1"/>
  <c r="L16" i="1"/>
  <c r="K16" i="1"/>
  <c r="J16" i="1"/>
  <c r="I16" i="1"/>
  <c r="H16" i="1"/>
  <c r="G16" i="1"/>
  <c r="F16" i="1"/>
  <c r="R16" i="7"/>
  <c r="Z14" i="7" s="1"/>
  <c r="Y14" i="7"/>
  <c r="Y13" i="7"/>
  <c r="Y12" i="7"/>
  <c r="Y11" i="7"/>
  <c r="Y10" i="7"/>
  <c r="Y9" i="7"/>
  <c r="Y8" i="7"/>
  <c r="Y7" i="7"/>
  <c r="Y6" i="7"/>
  <c r="Y5" i="7"/>
  <c r="Y4" i="7"/>
  <c r="Y3" i="7"/>
  <c r="X14" i="7"/>
  <c r="X13" i="7"/>
  <c r="X12" i="7"/>
  <c r="X11" i="7"/>
  <c r="X10" i="7"/>
  <c r="X9" i="7"/>
  <c r="X8" i="7"/>
  <c r="X7" i="7"/>
  <c r="X6" i="7"/>
  <c r="X5" i="7"/>
  <c r="X4" i="7"/>
  <c r="X3" i="7"/>
  <c r="AC14" i="7"/>
  <c r="AC13" i="7"/>
  <c r="AC12" i="7"/>
  <c r="AC11" i="7"/>
  <c r="AC10" i="7"/>
  <c r="AC9" i="7"/>
  <c r="AC8" i="7"/>
  <c r="AC7" i="7"/>
  <c r="AC6" i="7"/>
  <c r="AC5" i="7"/>
  <c r="AC4" i="7"/>
  <c r="AC3" i="7"/>
  <c r="AB14" i="7"/>
  <c r="AB13" i="7"/>
  <c r="AB12" i="7"/>
  <c r="AB11" i="7"/>
  <c r="AB10" i="7"/>
  <c r="AB9" i="7"/>
  <c r="AB8" i="7"/>
  <c r="AB7" i="7"/>
  <c r="AB6" i="7"/>
  <c r="AB5" i="7"/>
  <c r="AB4" i="7"/>
  <c r="AB3" i="7"/>
  <c r="Z3" i="7" l="1"/>
  <c r="Z10" i="7"/>
  <c r="Z11" i="7"/>
  <c r="Z8" i="7"/>
  <c r="Z4" i="7"/>
  <c r="Z12" i="7"/>
  <c r="Z7" i="7"/>
  <c r="Z9" i="7"/>
  <c r="Z5" i="7"/>
  <c r="Z13" i="7"/>
  <c r="Z6" i="7"/>
  <c r="AA14" i="7"/>
  <c r="AA13" i="7"/>
  <c r="AA12" i="7"/>
  <c r="AA11" i="7"/>
  <c r="AA10" i="7"/>
  <c r="AA9" i="7"/>
  <c r="AA8" i="7"/>
  <c r="AA7" i="7"/>
  <c r="AA6" i="7"/>
  <c r="AA5" i="7"/>
  <c r="AA4" i="7"/>
  <c r="AA3" i="7"/>
  <c r="W14" i="7" l="1"/>
  <c r="W13" i="7"/>
  <c r="W12" i="7"/>
  <c r="W11" i="7"/>
  <c r="W10" i="7"/>
  <c r="W9" i="7"/>
  <c r="W8" i="7"/>
  <c r="W7" i="7"/>
  <c r="W6" i="7"/>
  <c r="W5" i="7"/>
  <c r="W4" i="7"/>
  <c r="W3" i="7"/>
  <c r="V14" i="7"/>
  <c r="V13" i="7"/>
  <c r="V12" i="7"/>
  <c r="V11" i="7"/>
  <c r="V10" i="7"/>
  <c r="V9" i="7"/>
  <c r="V8" i="7"/>
  <c r="V7" i="7"/>
  <c r="V6" i="7"/>
  <c r="V5" i="7"/>
  <c r="V4" i="7"/>
  <c r="V3" i="7"/>
  <c r="Q14" i="7"/>
  <c r="Q13" i="7"/>
  <c r="Q12" i="7"/>
  <c r="Q11" i="7"/>
  <c r="U11" i="7" s="1"/>
  <c r="Q10" i="7"/>
  <c r="U10" i="7" s="1"/>
  <c r="Q9" i="7"/>
  <c r="Q8" i="7"/>
  <c r="U8" i="7" s="1"/>
  <c r="Q7" i="7"/>
  <c r="Q6" i="7"/>
  <c r="U6" i="7" s="1"/>
  <c r="Q5" i="7"/>
  <c r="U5" i="7" s="1"/>
  <c r="Q4" i="7"/>
  <c r="Q3" i="7"/>
  <c r="U14" i="7"/>
  <c r="U13" i="7"/>
  <c r="U12" i="7"/>
  <c r="U9" i="7"/>
  <c r="U7" i="7"/>
  <c r="U4" i="7"/>
  <c r="U3" i="7"/>
  <c r="P14" i="7"/>
  <c r="P13" i="7"/>
  <c r="P12" i="7"/>
  <c r="P11" i="7"/>
  <c r="P10" i="7"/>
  <c r="P9" i="7"/>
  <c r="P8" i="7"/>
  <c r="P7" i="7"/>
  <c r="P6" i="7"/>
  <c r="P5" i="7"/>
  <c r="P4" i="7"/>
  <c r="P3" i="7"/>
  <c r="O14" i="7"/>
  <c r="T14" i="7" s="1"/>
  <c r="O13" i="7"/>
  <c r="O12" i="7"/>
  <c r="O11" i="7"/>
  <c r="O10" i="7"/>
  <c r="S10" i="7" s="1"/>
  <c r="O9" i="7"/>
  <c r="T9" i="7" s="1"/>
  <c r="O8" i="7"/>
  <c r="T8" i="7" s="1"/>
  <c r="O7" i="7"/>
  <c r="S7" i="7" s="1"/>
  <c r="O6" i="7"/>
  <c r="T6" i="7" s="1"/>
  <c r="O5" i="7"/>
  <c r="O4" i="7"/>
  <c r="O3" i="7"/>
  <c r="T3" i="7" s="1"/>
  <c r="T13" i="7"/>
  <c r="T12" i="7"/>
  <c r="T11" i="7"/>
  <c r="T10" i="7"/>
  <c r="T5" i="7"/>
  <c r="T4" i="7"/>
  <c r="S14" i="7"/>
  <c r="S13" i="7"/>
  <c r="S12" i="7"/>
  <c r="S11" i="7"/>
  <c r="S9" i="7"/>
  <c r="S6" i="7"/>
  <c r="S5" i="7"/>
  <c r="S4" i="7"/>
  <c r="L12" i="7"/>
  <c r="L13" i="7"/>
  <c r="L14" i="7"/>
  <c r="L8" i="7"/>
  <c r="L9" i="7"/>
  <c r="L10" i="7"/>
  <c r="L4" i="7"/>
  <c r="L5" i="7"/>
  <c r="L6" i="7"/>
  <c r="L11" i="7"/>
  <c r="L7" i="7"/>
  <c r="L3" i="7"/>
  <c r="C16" i="7"/>
  <c r="D16" i="7"/>
  <c r="B16" i="7"/>
  <c r="H15" i="1"/>
  <c r="G15" i="1"/>
  <c r="F15" i="1"/>
  <c r="C15" i="7"/>
  <c r="D15" i="7"/>
  <c r="G15" i="7"/>
  <c r="H15" i="7"/>
  <c r="I15" i="7"/>
  <c r="B15" i="7"/>
  <c r="AI13" i="1"/>
  <c r="AJ13" i="1"/>
  <c r="AK13" i="1"/>
  <c r="AL13" i="1"/>
  <c r="AM13" i="1"/>
  <c r="AN13" i="1"/>
  <c r="AO13" i="1"/>
  <c r="AP13" i="1"/>
  <c r="AQ13" i="1"/>
  <c r="AR13" i="1"/>
  <c r="AS13" i="1"/>
  <c r="AH13" i="1"/>
  <c r="U13" i="1"/>
  <c r="V13" i="1"/>
  <c r="W13" i="1"/>
  <c r="X13" i="1"/>
  <c r="Y13" i="1"/>
  <c r="Z13" i="1"/>
  <c r="AA13" i="1"/>
  <c r="AB13" i="1"/>
  <c r="AC13" i="1"/>
  <c r="AD13" i="1"/>
  <c r="AE13" i="1"/>
  <c r="T13" i="1"/>
  <c r="G13" i="1"/>
  <c r="H13" i="1"/>
  <c r="I13" i="1"/>
  <c r="J13" i="1"/>
  <c r="K13" i="1"/>
  <c r="L13" i="1"/>
  <c r="M13" i="1"/>
  <c r="N13" i="1"/>
  <c r="O13" i="1"/>
  <c r="P13" i="1"/>
  <c r="Q13" i="1"/>
  <c r="F13" i="1"/>
  <c r="C13" i="1"/>
  <c r="C12" i="1"/>
  <c r="C18" i="7"/>
  <c r="D18" i="7"/>
  <c r="B18" i="7"/>
  <c r="F4" i="7"/>
  <c r="F5" i="7"/>
  <c r="F6" i="7"/>
  <c r="F7" i="7"/>
  <c r="F8" i="7"/>
  <c r="F16" i="7" s="1"/>
  <c r="F9" i="7"/>
  <c r="F10" i="7"/>
  <c r="F11" i="7"/>
  <c r="F12" i="7"/>
  <c r="F13" i="7"/>
  <c r="F14" i="7"/>
  <c r="F3" i="7"/>
  <c r="AI12" i="1"/>
  <c r="AJ12" i="1"/>
  <c r="AK12" i="1"/>
  <c r="AL12" i="1"/>
  <c r="AM12" i="1"/>
  <c r="AN12" i="1"/>
  <c r="AO12" i="1"/>
  <c r="AP12" i="1"/>
  <c r="AQ12" i="1"/>
  <c r="AR12" i="1"/>
  <c r="AS12" i="1"/>
  <c r="AH12" i="1"/>
  <c r="U12" i="1"/>
  <c r="V12" i="1"/>
  <c r="W12" i="1"/>
  <c r="X12" i="1"/>
  <c r="Y12" i="1"/>
  <c r="Z12" i="1"/>
  <c r="AA12" i="1"/>
  <c r="AB12" i="1"/>
  <c r="AC12" i="1"/>
  <c r="AD12" i="1"/>
  <c r="AE12" i="1"/>
  <c r="T12" i="1"/>
  <c r="G12" i="1"/>
  <c r="H12" i="1"/>
  <c r="I12" i="1"/>
  <c r="J12" i="1"/>
  <c r="K12" i="1"/>
  <c r="L12" i="1"/>
  <c r="M12" i="1"/>
  <c r="N12" i="1"/>
  <c r="O12" i="1"/>
  <c r="P12" i="1"/>
  <c r="Q12" i="1"/>
  <c r="F12" i="1"/>
  <c r="E4" i="7"/>
  <c r="E5" i="7"/>
  <c r="E6" i="7"/>
  <c r="E7" i="7"/>
  <c r="E8" i="7"/>
  <c r="E9" i="7"/>
  <c r="E10" i="7"/>
  <c r="E11" i="7"/>
  <c r="E12" i="7"/>
  <c r="E13" i="7"/>
  <c r="E14" i="7"/>
  <c r="E3" i="7"/>
  <c r="B34" i="6"/>
  <c r="B35" i="6"/>
  <c r="B36" i="6"/>
  <c r="B37" i="6"/>
  <c r="B38" i="6"/>
  <c r="B39" i="6"/>
  <c r="B40" i="6"/>
  <c r="B41" i="6"/>
  <c r="B42" i="6"/>
  <c r="B43" i="6"/>
  <c r="B44" i="6"/>
  <c r="B33" i="6"/>
  <c r="B19" i="6"/>
  <c r="B20" i="6"/>
  <c r="B21" i="6"/>
  <c r="B22" i="6"/>
  <c r="B23" i="6"/>
  <c r="B24" i="6"/>
  <c r="B25" i="6"/>
  <c r="B26" i="6"/>
  <c r="B27" i="6"/>
  <c r="B28" i="6"/>
  <c r="B29" i="6"/>
  <c r="B18" i="6"/>
  <c r="B14" i="6"/>
  <c r="B11" i="6"/>
  <c r="B13" i="6"/>
  <c r="B12" i="6"/>
  <c r="B10" i="6"/>
  <c r="B9" i="6"/>
  <c r="B7" i="6"/>
  <c r="B8" i="6"/>
  <c r="B4" i="6"/>
  <c r="B5" i="6"/>
  <c r="B6" i="6"/>
  <c r="B3" i="6"/>
  <c r="S8" i="7" l="1"/>
  <c r="T7" i="7"/>
  <c r="S3" i="7"/>
  <c r="E15" i="7"/>
  <c r="E16" i="7"/>
  <c r="F15" i="7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1" i="4"/>
  <c r="D30" i="4"/>
  <c r="D29" i="4"/>
  <c r="D28" i="4"/>
  <c r="D27" i="4"/>
  <c r="D26" i="4"/>
  <c r="D25" i="4"/>
  <c r="D24" i="4"/>
  <c r="D23" i="4"/>
  <c r="D22" i="4"/>
  <c r="D21" i="4"/>
  <c r="D20" i="4"/>
  <c r="A3" i="4" l="1"/>
  <c r="A4" i="4" s="1"/>
  <c r="A5" i="4" s="1"/>
  <c r="A6" i="4" s="1"/>
  <c r="A7" i="4" s="1"/>
  <c r="A8" i="4" s="1"/>
  <c r="AL14" i="4"/>
  <c r="N14" i="4"/>
  <c r="H14" i="4"/>
  <c r="G14" i="4"/>
  <c r="P14" i="4"/>
  <c r="L14" i="4"/>
  <c r="J14" i="4"/>
  <c r="AO14" i="4"/>
  <c r="AN14" i="4"/>
  <c r="AM14" i="4"/>
  <c r="AR14" i="4"/>
  <c r="AP14" i="4"/>
  <c r="Y14" i="4"/>
  <c r="AA14" i="4"/>
  <c r="AD14" i="4"/>
  <c r="AB14" i="4"/>
  <c r="U14" i="4"/>
  <c r="AJ14" i="4"/>
  <c r="AK14" i="4"/>
  <c r="AH14" i="4"/>
  <c r="F14" i="4"/>
  <c r="T14" i="4"/>
  <c r="AE14" i="4"/>
  <c r="AC14" i="4"/>
  <c r="I14" i="4"/>
  <c r="X14" i="4"/>
  <c r="Z14" i="4"/>
  <c r="AS14" i="4"/>
  <c r="O14" i="4"/>
  <c r="Q14" i="4"/>
  <c r="AQ14" i="4"/>
  <c r="K14" i="4"/>
  <c r="W14" i="4"/>
  <c r="AI14" i="4"/>
  <c r="M14" i="4"/>
  <c r="V14" i="4"/>
  <c r="I59" i="5" l="1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E17" i="5" s="1"/>
  <c r="AT15" i="4"/>
  <c r="AF15" i="4"/>
  <c r="R15" i="4"/>
  <c r="AS13" i="4"/>
  <c r="C31" i="4" s="1"/>
  <c r="E31" i="4" s="1"/>
  <c r="AR13" i="4"/>
  <c r="AQ13" i="4"/>
  <c r="AP13" i="4"/>
  <c r="AO13" i="4"/>
  <c r="AN13" i="4"/>
  <c r="AM13" i="4"/>
  <c r="AL13" i="4"/>
  <c r="AK13" i="4"/>
  <c r="AJ13" i="4"/>
  <c r="AI13" i="4"/>
  <c r="AH13" i="4"/>
  <c r="AE13" i="4"/>
  <c r="C27" i="4" s="1"/>
  <c r="E27" i="4" s="1"/>
  <c r="AD13" i="4"/>
  <c r="AC13" i="4"/>
  <c r="AB13" i="4"/>
  <c r="AA13" i="4"/>
  <c r="Z13" i="4"/>
  <c r="Y13" i="4"/>
  <c r="X13" i="4"/>
  <c r="W13" i="4"/>
  <c r="V13" i="4"/>
  <c r="U13" i="4"/>
  <c r="T13" i="4"/>
  <c r="Q13" i="4"/>
  <c r="C23" i="4" s="1"/>
  <c r="E23" i="4" s="1"/>
  <c r="P13" i="4"/>
  <c r="O13" i="4"/>
  <c r="N13" i="4"/>
  <c r="M13" i="4"/>
  <c r="L13" i="4"/>
  <c r="K13" i="4"/>
  <c r="J13" i="4"/>
  <c r="I13" i="4"/>
  <c r="H13" i="4"/>
  <c r="G13" i="4"/>
  <c r="F13" i="4"/>
  <c r="C52" i="4" l="1"/>
  <c r="C30" i="4"/>
  <c r="E30" i="4" s="1"/>
  <c r="C45" i="4"/>
  <c r="C25" i="4"/>
  <c r="E25" i="4" s="1"/>
  <c r="C44" i="4"/>
  <c r="C20" i="4"/>
  <c r="E20" i="4" s="1"/>
  <c r="C36" i="4"/>
  <c r="C37" i="4"/>
  <c r="C35" i="4"/>
  <c r="C49" i="4"/>
  <c r="C48" i="4"/>
  <c r="C47" i="4"/>
  <c r="C28" i="4"/>
  <c r="E28" i="4" s="1"/>
  <c r="C46" i="4"/>
  <c r="C26" i="4"/>
  <c r="E26" i="4" s="1"/>
  <c r="C21" i="4"/>
  <c r="E21" i="4" s="1"/>
  <c r="C39" i="4"/>
  <c r="C38" i="4"/>
  <c r="C29" i="4"/>
  <c r="E29" i="4" s="1"/>
  <c r="C51" i="4"/>
  <c r="C50" i="4"/>
  <c r="C40" i="4"/>
  <c r="C22" i="4"/>
  <c r="E22" i="4" s="1"/>
  <c r="C41" i="4"/>
  <c r="C43" i="4"/>
  <c r="C42" i="4"/>
  <c r="C24" i="4"/>
  <c r="E24" i="4" s="1"/>
  <c r="A3" i="1"/>
  <c r="A4" i="1" s="1"/>
  <c r="A5" i="1" s="1"/>
  <c r="A6" i="1" s="1"/>
  <c r="A7" i="1" s="1"/>
  <c r="A8" i="1" s="1"/>
  <c r="A9" i="1" s="1"/>
  <c r="A10" i="1" s="1"/>
  <c r="A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But A0 got the lowest Like rating from him?!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3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204"/>
          </rPr>
          <t>Author:</t>
        </r>
        <r>
          <rPr>
            <sz val="9"/>
            <color rgb="FF000000"/>
            <rFont val="Tahoma"/>
            <family val="2"/>
            <charset val="204"/>
          </rPr>
          <t xml:space="preserve">
We count the calendar table as 1 element.</t>
        </r>
      </text>
    </comment>
    <comment ref="I7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204"/>
          </rPr>
          <t>Author:</t>
        </r>
        <r>
          <rPr>
            <sz val="9"/>
            <color rgb="FF000000"/>
            <rFont val="Tahoma"/>
            <family val="2"/>
            <charset val="204"/>
          </rPr>
          <t xml:space="preserve">
Counting calendars (small and large one) as one element each (what else can we do?).</t>
        </r>
      </text>
    </comment>
    <comment ref="F19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One of the blocks was kind of broken into two parts.</t>
        </r>
      </text>
    </comment>
    <comment ref="F20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One of the blocks was kind of broken into two parts.</t>
        </r>
      </text>
    </comment>
    <comment ref="J2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204"/>
          </rPr>
          <t>Author:</t>
        </r>
        <r>
          <rPr>
            <sz val="9"/>
            <color rgb="FF000000"/>
            <rFont val="Tahoma"/>
            <family val="2"/>
            <charset val="204"/>
          </rPr>
          <t xml:space="preserve">
No idea about the exact number that changed order, can re-check later</t>
        </r>
      </text>
    </comment>
    <comment ref="H33" authorId="0" shapeId="0" xr:uid="{00000000-0006-0000-02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I'd say the list of names was less dense in the original.</t>
        </r>
      </text>
    </comment>
    <comment ref="J33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204"/>
          </rPr>
          <t>Author:</t>
        </r>
        <r>
          <rPr>
            <sz val="9"/>
            <color rgb="FF000000"/>
            <rFont val="Tahoma"/>
            <family val="2"/>
            <charset val="204"/>
          </rPr>
          <t xml:space="preserve">
No density possible within element</t>
        </r>
      </text>
    </comment>
    <comment ref="D34" authorId="0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I'd say the region density changed with the changed layout.</t>
        </r>
      </text>
    </comment>
    <comment ref="D36" authorId="0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I'd say overall density didn't change, visually.</t>
        </r>
      </text>
    </comment>
    <comment ref="F37" authorId="0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Two low-density blocks in the old version became one more dense in web versions.</t>
        </r>
      </text>
    </comment>
    <comment ref="H37" authorId="0" shapeId="0" xr:uid="{00000000-0006-0000-0200-00000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Select-box instead of list of names in the original version.</t>
        </r>
      </text>
    </comment>
    <comment ref="D41" authorId="0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I'd say web version looks _differently_ dense :-)</t>
        </r>
      </text>
    </comment>
  </commentList>
</comments>
</file>

<file path=xl/sharedStrings.xml><?xml version="1.0" encoding="utf-8"?>
<sst xmlns="http://schemas.openxmlformats.org/spreadsheetml/2006/main" count="483" uniqueCount="211">
  <si>
    <t>Id</t>
  </si>
  <si>
    <t>Name</t>
  </si>
  <si>
    <t>Age</t>
  </si>
  <si>
    <t>Gender</t>
  </si>
  <si>
    <t>Occupation</t>
  </si>
  <si>
    <t>A0.1</t>
  </si>
  <si>
    <t>A0.2</t>
  </si>
  <si>
    <t>A0.3</t>
  </si>
  <si>
    <t>A1.1</t>
  </si>
  <si>
    <t>A1.3</t>
  </si>
  <si>
    <t>A2.1</t>
  </si>
  <si>
    <t>A2.2</t>
  </si>
  <si>
    <t>A2.3</t>
  </si>
  <si>
    <t>A1.2</t>
  </si>
  <si>
    <t>A3.1</t>
  </si>
  <si>
    <t>A3.2</t>
  </si>
  <si>
    <t>A3.3</t>
  </si>
  <si>
    <t>Afav</t>
  </si>
  <si>
    <t>Acomm</t>
  </si>
  <si>
    <t>B0.1</t>
  </si>
  <si>
    <t>B0.2</t>
  </si>
  <si>
    <t>B0.3</t>
  </si>
  <si>
    <t>B1.1</t>
  </si>
  <si>
    <t>B1.2</t>
  </si>
  <si>
    <t>B1.3</t>
  </si>
  <si>
    <t>B2.1</t>
  </si>
  <si>
    <t>B2.2</t>
  </si>
  <si>
    <t>B2.3</t>
  </si>
  <si>
    <t>B3.1</t>
  </si>
  <si>
    <t>B3.2</t>
  </si>
  <si>
    <t>B3.3</t>
  </si>
  <si>
    <t>Bcomm</t>
  </si>
  <si>
    <t>C0.1</t>
  </si>
  <si>
    <t>C0.2</t>
  </si>
  <si>
    <t>C0.3</t>
  </si>
  <si>
    <t>C1.1</t>
  </si>
  <si>
    <t>C1.2</t>
  </si>
  <si>
    <t>C1.3</t>
  </si>
  <si>
    <t>C2.1</t>
  </si>
  <si>
    <t>C2.2</t>
  </si>
  <si>
    <t>C2.3</t>
  </si>
  <si>
    <t>C3.1</t>
  </si>
  <si>
    <t>C3.2</t>
  </si>
  <si>
    <t>C3.3</t>
  </si>
  <si>
    <t>Ccomm</t>
  </si>
  <si>
    <t>Bfav</t>
  </si>
  <si>
    <t>Cfav</t>
  </si>
  <si>
    <t>M</t>
  </si>
  <si>
    <t>Main Variations</t>
  </si>
  <si>
    <t>Orientation</t>
  </si>
  <si>
    <t>Order</t>
  </si>
  <si>
    <t>Density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</si>
  <si>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</si>
  <si>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</si>
  <si>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</si>
  <si>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</si>
  <si>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</si>
  <si>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</si>
  <si>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</si>
  <si>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</si>
  <si>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</si>
  <si>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x</t>
  </si>
  <si>
    <t>Fabian Wiedemann</t>
  </si>
  <si>
    <t>Researcher</t>
  </si>
  <si>
    <t>A0</t>
  </si>
  <si>
    <t>B0</t>
  </si>
  <si>
    <t>C0</t>
  </si>
  <si>
    <t>Attention: The variations were renumbered for the experiment (A0 &gt; A3, B0 &gt; B1, C0 &gt; C2)</t>
  </si>
  <si>
    <t>Favs</t>
  </si>
  <si>
    <t>Our similarity measure</t>
  </si>
  <si>
    <t>Correlation coeff</t>
  </si>
  <si>
    <t>Markus Ast</t>
  </si>
  <si>
    <t>Anna Scholtz</t>
  </si>
  <si>
    <t>Student</t>
  </si>
  <si>
    <t>Mahda Noura</t>
  </si>
  <si>
    <t>F</t>
  </si>
  <si>
    <t>Martin Sommer</t>
  </si>
  <si>
    <t>Frank Siegel</t>
  </si>
  <si>
    <t>Ralph Sontag</t>
  </si>
  <si>
    <t>Administrator</t>
  </si>
  <si>
    <t>Variance</t>
  </si>
  <si>
    <t>x_i</t>
  </si>
  <si>
    <t>S_i</t>
  </si>
  <si>
    <t>d=x_i-S_i</t>
  </si>
  <si>
    <t>Variant 1</t>
  </si>
  <si>
    <t>Variant 2</t>
  </si>
  <si>
    <t>∆x</t>
  </si>
  <si>
    <t>∆S</t>
  </si>
  <si>
    <t>A0-A1</t>
  </si>
  <si>
    <t>A0-A2</t>
  </si>
  <si>
    <t>A0-A3</t>
  </si>
  <si>
    <t>A1-A2</t>
  </si>
  <si>
    <t>A1-A3</t>
  </si>
  <si>
    <t>A2-A3</t>
  </si>
  <si>
    <t>B0-B1</t>
  </si>
  <si>
    <t>B0-B2</t>
  </si>
  <si>
    <t>B0-B3</t>
  </si>
  <si>
    <t>B1-B2</t>
  </si>
  <si>
    <t>B1-B3</t>
  </si>
  <si>
    <t>B2-B3</t>
  </si>
  <si>
    <t>C0-C1</t>
  </si>
  <si>
    <t>C0-C2</t>
  </si>
  <si>
    <t>C0-C3</t>
  </si>
  <si>
    <t>C1-C2</t>
  </si>
  <si>
    <t>C1-C3</t>
  </si>
  <si>
    <t>C2-C3</t>
  </si>
  <si>
    <t>Averages (x_i)</t>
  </si>
  <si>
    <t>Our similarity measure (S_i)</t>
  </si>
  <si>
    <t>Regions</t>
  </si>
  <si>
    <t>total</t>
  </si>
  <si>
    <t>changed</t>
  </si>
  <si>
    <t>Blocks</t>
  </si>
  <si>
    <t>Groups</t>
  </si>
  <si>
    <t>Elements</t>
  </si>
  <si>
    <t>Distance</t>
  </si>
  <si>
    <t>n/a</t>
  </si>
  <si>
    <t>Interface</t>
  </si>
  <si>
    <t>Evaluation</t>
  </si>
  <si>
    <t>Difficulty</t>
  </si>
  <si>
    <t>Like</t>
  </si>
  <si>
    <t>Similar</t>
  </si>
  <si>
    <t>Averages</t>
  </si>
  <si>
    <t>Weights</t>
  </si>
  <si>
    <t>Normalized_weights</t>
  </si>
  <si>
    <t>SD</t>
  </si>
  <si>
    <t>Avg.</t>
  </si>
  <si>
    <t>SD dif</t>
  </si>
  <si>
    <t>SD like</t>
  </si>
  <si>
    <t>SD sim</t>
  </si>
  <si>
    <t>Dbasic</t>
  </si>
  <si>
    <t>Dlayout</t>
  </si>
  <si>
    <t>Complexity</t>
  </si>
  <si>
    <t>DIST_E</t>
  </si>
  <si>
    <t>DIST_H</t>
  </si>
  <si>
    <t>T_common</t>
  </si>
  <si>
    <t>T_different</t>
  </si>
  <si>
    <t>sim_E</t>
  </si>
  <si>
    <t>sim_H</t>
  </si>
  <si>
    <t>sim_R</t>
  </si>
  <si>
    <t>sim_H2</t>
  </si>
  <si>
    <t>DIST_E2</t>
  </si>
  <si>
    <t>DIST_H2</t>
  </si>
  <si>
    <t>Model weights</t>
  </si>
  <si>
    <t>sim_R2</t>
  </si>
  <si>
    <t>SIGMA</t>
  </si>
  <si>
    <t>SIGMA_N5</t>
  </si>
  <si>
    <t>SIGMA_N4</t>
  </si>
  <si>
    <t>normed</t>
  </si>
  <si>
    <t xml:space="preserve">normed </t>
  </si>
  <si>
    <t>max</t>
  </si>
  <si>
    <t>sim_E2</t>
  </si>
  <si>
    <t>r_s</t>
  </si>
  <si>
    <t>p</t>
  </si>
  <si>
    <t>0.59403</t>
  </si>
  <si>
    <t>0.04168</t>
  </si>
  <si>
    <t>0.713542430877264</t>
  </si>
  <si>
    <t>0.00916519271627433</t>
  </si>
  <si>
    <t>0.794387139794393</t>
  </si>
  <si>
    <t>0.00202568254992504</t>
  </si>
  <si>
    <t>ALPHA</t>
  </si>
  <si>
    <t>BETA</t>
  </si>
  <si>
    <t>tau</t>
  </si>
  <si>
    <t>0.449734002351761</t>
  </si>
  <si>
    <t>0.0531476736068726</t>
  </si>
  <si>
    <t>0.573798537254333</t>
  </si>
  <si>
    <t>0.0129112005233765</t>
  </si>
  <si>
    <t>0.666846990585327</t>
  </si>
  <si>
    <t>0.00372469425201416</t>
  </si>
  <si>
    <t>pearson</t>
  </si>
  <si>
    <t>SIGMA[t] = + 4.06563 -2.09737Orientation[t] -0.466599Order[t] -0.325056Density[t] + e[t]</t>
  </si>
  <si>
    <t>Multiple Linear Regression</t>
  </si>
  <si>
    <t>https://www.wessa.net/rwasp_multipleregression.wasp</t>
  </si>
  <si>
    <t>R</t>
  </si>
  <si>
    <t>0.831</t>
  </si>
  <si>
    <t>R2</t>
  </si>
  <si>
    <t>0.6905</t>
  </si>
  <si>
    <t>0.01957</t>
  </si>
  <si>
    <t>median</t>
  </si>
  <si>
    <t>MED SIGMA</t>
  </si>
  <si>
    <t>MD SIGMA</t>
  </si>
  <si>
    <t>0.838330008288623</t>
  </si>
  <si>
    <t>0.000658629452344432</t>
  </si>
  <si>
    <t>0.717376922515638</t>
  </si>
  <si>
    <t>0.00862948389902061</t>
  </si>
  <si>
    <t>0.748736262321472</t>
  </si>
  <si>
    <t>0.00292050838470459</t>
  </si>
  <si>
    <t>0.627319574356079</t>
  </si>
  <si>
    <t>0.0131386518478394</t>
  </si>
  <si>
    <t>sigma[t] = + 4.61604 -3.24281orientation[t] -1.27447order[t] -0.888071density[t] + e[t]</t>
  </si>
  <si>
    <t>FOR MEDIAN SIGMA</t>
  </si>
  <si>
    <t>0.9587</t>
  </si>
  <si>
    <t>0.919</t>
  </si>
  <si>
    <t>0.0001024</t>
  </si>
  <si>
    <t>MED Diff</t>
  </si>
  <si>
    <t>MED Like</t>
  </si>
  <si>
    <t>MD Like</t>
  </si>
  <si>
    <t>0.0503561723766037</t>
  </si>
  <si>
    <t>0.575258989373975</t>
  </si>
  <si>
    <t>0.464990556240082</t>
  </si>
  <si>
    <t>0.0974166393280029</t>
  </si>
  <si>
    <t>F crit for DF 2 DF 8</t>
  </si>
  <si>
    <t>and p 0.001</t>
  </si>
  <si>
    <t>https://www.statisticshowto.datasciencecentral.com/tables/f-table/</t>
  </si>
  <si>
    <t xml:space="preserve">ori      ord      den </t>
  </si>
  <si>
    <t>1.088104 1.053587 1.119134</t>
  </si>
  <si>
    <t>Variance Inflation Factors (Multicollinearity)</t>
  </si>
  <si>
    <t>vif</t>
  </si>
  <si>
    <t>SIGMA to E2 Regression</t>
  </si>
  <si>
    <t>SIGMA= 3.312 E2 + 0.74</t>
  </si>
  <si>
    <t>SIGMA=2.892 H2 + 1.174</t>
  </si>
  <si>
    <t>SIGMA to H2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</si>
</sst>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5"/>
      <color rgb="FF000000"/>
      <name val="Verdana"/>
      <family val="2"/>
    </font>
    <font>
      <sz val="15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/>
    <xf numFmtId="0" fontId="4" fillId="2" borderId="0" xfId="0" applyFont="1" applyFill="1"/>
    <xf numFmtId="0" fontId="0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7" fillId="0" borderId="0" xfId="0" applyFont="1" applyBorder="1"/>
    <xf numFmtId="0" fontId="0" fillId="0" borderId="5" xfId="0" applyBorder="1"/>
    <xf numFmtId="0" fontId="7" fillId="0" borderId="5" xfId="0" applyFont="1" applyBorder="1"/>
    <xf numFmtId="0" fontId="0" fillId="0" borderId="5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5" xfId="0" applyFont="1" applyFill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164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164" fontId="0" fillId="0" borderId="0" xfId="0" applyNumberFormat="1" applyFill="1" applyBorder="1"/>
    <xf numFmtId="0" fontId="0" fillId="2" borderId="0" xfId="0" applyFill="1"/>
    <xf numFmtId="164" fontId="0" fillId="2" borderId="0" xfId="0" applyNumberFormat="1" applyFill="1"/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2" fillId="0" borderId="0" xfId="0" applyFont="1"/>
    <xf numFmtId="0" fontId="0" fillId="0" borderId="0" xfId="0" applyFill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'Aggregated data'!$S$3:$S$14</c:f>
              <c:numCache>
                <c:formatCode>General</c:formatCode>
                <c:ptCount val="12"/>
                <c:pt idx="0">
                  <c:v>0.84976869685566714</c:v>
                </c:pt>
                <c:pt idx="1">
                  <c:v>0.23057561197419219</c:v>
                </c:pt>
                <c:pt idx="2">
                  <c:v>0.69953739371133428</c:v>
                </c:pt>
                <c:pt idx="3">
                  <c:v>0.79166666666666663</c:v>
                </c:pt>
                <c:pt idx="4">
                  <c:v>0.84126984126984128</c:v>
                </c:pt>
                <c:pt idx="5">
                  <c:v>0.31084783028278062</c:v>
                </c:pt>
                <c:pt idx="6">
                  <c:v>0.63080306826625376</c:v>
                </c:pt>
                <c:pt idx="7">
                  <c:v>0.3910960286225057</c:v>
                </c:pt>
                <c:pt idx="8">
                  <c:v>0.66666666666666674</c:v>
                </c:pt>
                <c:pt idx="9">
                  <c:v>0.46640631354726259</c:v>
                </c:pt>
                <c:pt idx="10">
                  <c:v>0.51146941598373352</c:v>
                </c:pt>
                <c:pt idx="11">
                  <c:v>0.44444444444444453</c:v>
                </c:pt>
              </c:numCache>
            </c:numRef>
          </c:xVal>
          <c:yVal>
            <c:numRef>
              <c:f>'Aggregated data'!$AA$3:$AA$14</c:f>
              <c:numCache>
                <c:formatCode>0.000</c:formatCode>
                <c:ptCount val="12"/>
                <c:pt idx="0">
                  <c:v>4</c:v>
                </c:pt>
                <c:pt idx="1">
                  <c:v>2.8571428571428572</c:v>
                </c:pt>
                <c:pt idx="2">
                  <c:v>4.2857142857142856</c:v>
                </c:pt>
                <c:pt idx="3">
                  <c:v>3.7142857142857144</c:v>
                </c:pt>
                <c:pt idx="4">
                  <c:v>4.1428571428571432</c:v>
                </c:pt>
                <c:pt idx="5">
                  <c:v>3</c:v>
                </c:pt>
                <c:pt idx="6">
                  <c:v>3.2857142857142856</c:v>
                </c:pt>
                <c:pt idx="7">
                  <c:v>3.5714285714285716</c:v>
                </c:pt>
                <c:pt idx="8">
                  <c:v>3.7142857142857144</c:v>
                </c:pt>
                <c:pt idx="9">
                  <c:v>2.7142857142857144</c:v>
                </c:pt>
                <c:pt idx="10">
                  <c:v>4</c:v>
                </c:pt>
                <c:pt idx="11">
                  <c:v>4.1428571428571432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7-9743-A099-95609F94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942159"/>
        <c:axId val="1914904799"/>
      </c:scatterChart>
      <c:valAx>
        <c:axId val="19149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4904799"/>
        <c:crosses val="autoZero"/>
        <c:crossBetween val="midCat"/>
      </c:valAx>
      <c:valAx>
        <c:axId val="19149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49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30</xdr:row>
      <xdr:rowOff>25400</xdr:rowOff>
    </xdr:from>
    <xdr:to>
      <xdr:col>13</xdr:col>
      <xdr:colOff>158750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FC99A-98D8-E341-980B-821A8940F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6"/>
  <sheetViews>
    <sheetView workbookViewId="0">
      <pane ySplit="1" topLeftCell="A2" activePane="bottomLeft" state="frozen"/>
      <selection pane="bottomLeft" activeCell="AR16" sqref="AR16"/>
    </sheetView>
  </sheetViews>
  <sheetFormatPr baseColWidth="10" defaultColWidth="9.1640625" defaultRowHeight="15" x14ac:dyDescent="0.2"/>
  <cols>
    <col min="1" max="1" width="2.6640625" customWidth="1"/>
    <col min="2" max="2" width="22" customWidth="1"/>
    <col min="3" max="3" width="5.1640625" customWidth="1"/>
    <col min="4" max="4" width="3.5" customWidth="1"/>
    <col min="5" max="5" width="10.83203125" customWidth="1"/>
    <col min="6" max="6" width="2.83203125" customWidth="1"/>
    <col min="7" max="17" width="2.6640625" customWidth="1"/>
    <col min="18" max="18" width="4.5" customWidth="1"/>
    <col min="20" max="31" width="2.6640625" customWidth="1"/>
    <col min="32" max="32" width="4.5" customWidth="1"/>
    <col min="34" max="45" width="2.6640625" customWidth="1"/>
    <col min="46" max="46" width="4.5" customWidth="1"/>
  </cols>
  <sheetData>
    <row r="1" spans="1:4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45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46</v>
      </c>
      <c r="AU1" s="1" t="s">
        <v>44</v>
      </c>
    </row>
    <row r="2" spans="1:47" x14ac:dyDescent="0.2">
      <c r="A2">
        <v>1</v>
      </c>
      <c r="B2" t="s">
        <v>62</v>
      </c>
      <c r="C2">
        <v>27</v>
      </c>
      <c r="D2" t="s">
        <v>47</v>
      </c>
      <c r="E2" t="s">
        <v>63</v>
      </c>
      <c r="F2">
        <v>3</v>
      </c>
      <c r="G2">
        <v>2</v>
      </c>
      <c r="H2">
        <v>2</v>
      </c>
      <c r="I2">
        <v>3</v>
      </c>
      <c r="J2">
        <v>2</v>
      </c>
      <c r="K2">
        <v>2</v>
      </c>
      <c r="L2">
        <v>4</v>
      </c>
      <c r="M2">
        <v>4</v>
      </c>
      <c r="N2">
        <v>4</v>
      </c>
      <c r="O2">
        <v>1</v>
      </c>
      <c r="P2">
        <v>5</v>
      </c>
      <c r="Q2">
        <v>4</v>
      </c>
      <c r="R2">
        <v>0</v>
      </c>
      <c r="T2">
        <v>3</v>
      </c>
      <c r="U2">
        <v>1</v>
      </c>
      <c r="V2">
        <v>2</v>
      </c>
      <c r="W2">
        <v>1</v>
      </c>
      <c r="X2">
        <v>5</v>
      </c>
      <c r="Y2">
        <v>4</v>
      </c>
      <c r="Z2">
        <v>2</v>
      </c>
      <c r="AA2">
        <v>4</v>
      </c>
      <c r="AB2">
        <v>2</v>
      </c>
      <c r="AC2">
        <v>2</v>
      </c>
      <c r="AD2">
        <v>3</v>
      </c>
      <c r="AE2">
        <v>4</v>
      </c>
      <c r="AF2">
        <v>0</v>
      </c>
      <c r="AH2">
        <v>4</v>
      </c>
      <c r="AI2">
        <v>2</v>
      </c>
      <c r="AJ2">
        <v>2</v>
      </c>
      <c r="AK2">
        <v>3</v>
      </c>
      <c r="AL2">
        <v>1</v>
      </c>
      <c r="AM2">
        <v>2</v>
      </c>
      <c r="AN2">
        <v>1</v>
      </c>
      <c r="AO2">
        <v>5</v>
      </c>
      <c r="AP2">
        <v>5</v>
      </c>
      <c r="AQ2">
        <v>1</v>
      </c>
      <c r="AR2">
        <v>4</v>
      </c>
      <c r="AS2">
        <v>4</v>
      </c>
      <c r="AT2">
        <v>0</v>
      </c>
    </row>
    <row r="3" spans="1:47" x14ac:dyDescent="0.2">
      <c r="A3">
        <f>A2+1</f>
        <v>2</v>
      </c>
      <c r="B3" t="s">
        <v>71</v>
      </c>
      <c r="C3">
        <v>27</v>
      </c>
      <c r="D3" t="s">
        <v>47</v>
      </c>
      <c r="E3" t="s">
        <v>63</v>
      </c>
      <c r="F3">
        <v>2</v>
      </c>
      <c r="G3">
        <v>3</v>
      </c>
      <c r="H3">
        <v>4</v>
      </c>
      <c r="I3">
        <v>2</v>
      </c>
      <c r="J3">
        <v>4</v>
      </c>
      <c r="K3">
        <v>2</v>
      </c>
      <c r="L3">
        <v>2</v>
      </c>
      <c r="M3">
        <v>4</v>
      </c>
      <c r="N3">
        <v>4</v>
      </c>
      <c r="O3">
        <v>2</v>
      </c>
      <c r="P3">
        <v>3</v>
      </c>
      <c r="Q3">
        <v>4</v>
      </c>
      <c r="R3">
        <v>2</v>
      </c>
      <c r="T3">
        <v>1</v>
      </c>
      <c r="U3">
        <v>4</v>
      </c>
      <c r="V3">
        <v>5</v>
      </c>
      <c r="W3">
        <v>1</v>
      </c>
      <c r="X3">
        <v>2</v>
      </c>
      <c r="Y3">
        <v>4</v>
      </c>
      <c r="Z3">
        <v>1</v>
      </c>
      <c r="AA3">
        <v>3</v>
      </c>
      <c r="AB3">
        <v>4</v>
      </c>
      <c r="AC3">
        <v>1</v>
      </c>
      <c r="AD3">
        <v>2</v>
      </c>
      <c r="AE3">
        <v>4</v>
      </c>
      <c r="AF3">
        <v>0</v>
      </c>
      <c r="AH3">
        <v>2</v>
      </c>
      <c r="AI3">
        <v>2</v>
      </c>
      <c r="AJ3">
        <v>3</v>
      </c>
      <c r="AK3">
        <v>2</v>
      </c>
      <c r="AL3">
        <v>3</v>
      </c>
      <c r="AM3">
        <v>3</v>
      </c>
      <c r="AN3">
        <v>2</v>
      </c>
      <c r="AO3">
        <v>2</v>
      </c>
      <c r="AP3">
        <v>4</v>
      </c>
      <c r="AQ3">
        <v>2</v>
      </c>
      <c r="AR3">
        <v>3</v>
      </c>
      <c r="AS3">
        <v>4</v>
      </c>
      <c r="AT3">
        <v>1</v>
      </c>
    </row>
    <row r="4" spans="1:47" x14ac:dyDescent="0.2">
      <c r="A4">
        <f t="shared" ref="A4:A10" si="0">A3+1</f>
        <v>3</v>
      </c>
      <c r="B4" t="s">
        <v>72</v>
      </c>
      <c r="C4">
        <v>21</v>
      </c>
      <c r="D4" t="s">
        <v>75</v>
      </c>
      <c r="E4" t="s">
        <v>73</v>
      </c>
      <c r="F4">
        <v>1</v>
      </c>
      <c r="G4">
        <v>2</v>
      </c>
      <c r="H4">
        <v>5</v>
      </c>
      <c r="I4">
        <v>1</v>
      </c>
      <c r="J4">
        <v>3</v>
      </c>
      <c r="K4">
        <v>5</v>
      </c>
      <c r="L4">
        <v>1</v>
      </c>
      <c r="M4">
        <v>2</v>
      </c>
      <c r="N4">
        <v>5</v>
      </c>
      <c r="O4">
        <v>1</v>
      </c>
      <c r="P4">
        <v>2</v>
      </c>
      <c r="Q4">
        <v>3</v>
      </c>
      <c r="R4">
        <v>1</v>
      </c>
      <c r="T4">
        <v>1</v>
      </c>
      <c r="U4">
        <v>2</v>
      </c>
      <c r="V4">
        <v>5</v>
      </c>
      <c r="W4">
        <v>3</v>
      </c>
      <c r="X4">
        <v>1</v>
      </c>
      <c r="Y4">
        <v>2</v>
      </c>
      <c r="Z4">
        <v>2</v>
      </c>
      <c r="AA4">
        <v>2</v>
      </c>
      <c r="AB4">
        <v>4</v>
      </c>
      <c r="AC4">
        <v>1</v>
      </c>
      <c r="AD4">
        <v>3</v>
      </c>
      <c r="AE4">
        <v>3</v>
      </c>
      <c r="AF4">
        <v>3</v>
      </c>
      <c r="AH4">
        <v>3</v>
      </c>
      <c r="AI4">
        <v>1</v>
      </c>
      <c r="AJ4">
        <v>5</v>
      </c>
      <c r="AK4">
        <v>4</v>
      </c>
      <c r="AL4">
        <v>1</v>
      </c>
      <c r="AM4">
        <v>2</v>
      </c>
      <c r="AN4">
        <v>4</v>
      </c>
      <c r="AO4">
        <v>1</v>
      </c>
      <c r="AP4">
        <v>4</v>
      </c>
      <c r="AQ4">
        <v>1</v>
      </c>
      <c r="AR4">
        <v>2</v>
      </c>
      <c r="AS4">
        <v>4</v>
      </c>
      <c r="AT4">
        <v>3</v>
      </c>
    </row>
    <row r="5" spans="1:47" x14ac:dyDescent="0.2">
      <c r="A5">
        <f t="shared" si="0"/>
        <v>4</v>
      </c>
      <c r="B5" t="s">
        <v>74</v>
      </c>
      <c r="C5">
        <v>27</v>
      </c>
      <c r="D5" t="s">
        <v>75</v>
      </c>
      <c r="E5" t="s">
        <v>63</v>
      </c>
      <c r="F5">
        <v>1</v>
      </c>
      <c r="G5">
        <v>4</v>
      </c>
      <c r="H5">
        <v>5</v>
      </c>
      <c r="I5">
        <v>1</v>
      </c>
      <c r="J5">
        <v>3</v>
      </c>
      <c r="K5">
        <v>4</v>
      </c>
      <c r="L5">
        <v>1</v>
      </c>
      <c r="M5">
        <v>4</v>
      </c>
      <c r="N5">
        <v>5</v>
      </c>
      <c r="O5">
        <v>1</v>
      </c>
      <c r="P5">
        <v>5</v>
      </c>
      <c r="Q5">
        <v>5</v>
      </c>
      <c r="R5">
        <v>3</v>
      </c>
      <c r="T5">
        <v>1</v>
      </c>
      <c r="U5">
        <v>5</v>
      </c>
      <c r="V5">
        <v>5</v>
      </c>
      <c r="W5">
        <v>1</v>
      </c>
      <c r="X5">
        <v>3</v>
      </c>
      <c r="Y5">
        <v>3</v>
      </c>
      <c r="Z5">
        <v>1</v>
      </c>
      <c r="AA5">
        <v>5</v>
      </c>
      <c r="AB5">
        <v>3</v>
      </c>
      <c r="AC5">
        <v>2</v>
      </c>
      <c r="AD5">
        <v>5</v>
      </c>
      <c r="AE5">
        <v>4</v>
      </c>
      <c r="AF5">
        <v>2</v>
      </c>
      <c r="AH5">
        <v>2</v>
      </c>
      <c r="AI5">
        <v>4</v>
      </c>
      <c r="AJ5">
        <v>3</v>
      </c>
      <c r="AK5">
        <v>3</v>
      </c>
      <c r="AL5">
        <v>2</v>
      </c>
      <c r="AM5">
        <v>3</v>
      </c>
      <c r="AN5">
        <v>1</v>
      </c>
      <c r="AO5">
        <v>4</v>
      </c>
      <c r="AP5">
        <v>4</v>
      </c>
      <c r="AQ5">
        <v>1</v>
      </c>
      <c r="AR5">
        <v>5</v>
      </c>
      <c r="AS5">
        <v>4</v>
      </c>
      <c r="AT5">
        <v>2</v>
      </c>
    </row>
    <row r="6" spans="1:47" x14ac:dyDescent="0.2">
      <c r="A6">
        <f t="shared" si="0"/>
        <v>5</v>
      </c>
      <c r="B6" t="s">
        <v>76</v>
      </c>
      <c r="C6">
        <v>25</v>
      </c>
      <c r="D6" t="s">
        <v>47</v>
      </c>
      <c r="E6" t="s">
        <v>73</v>
      </c>
      <c r="F6">
        <v>1</v>
      </c>
      <c r="G6">
        <v>4</v>
      </c>
      <c r="H6">
        <v>4</v>
      </c>
      <c r="I6">
        <v>1</v>
      </c>
      <c r="J6">
        <v>2</v>
      </c>
      <c r="K6">
        <v>3</v>
      </c>
      <c r="L6">
        <v>1</v>
      </c>
      <c r="M6">
        <v>4</v>
      </c>
      <c r="N6">
        <v>4</v>
      </c>
      <c r="O6">
        <v>1</v>
      </c>
      <c r="P6">
        <v>1</v>
      </c>
      <c r="Q6">
        <v>3</v>
      </c>
      <c r="R6">
        <v>3</v>
      </c>
      <c r="T6">
        <v>1</v>
      </c>
      <c r="U6">
        <v>5</v>
      </c>
      <c r="V6">
        <v>5</v>
      </c>
      <c r="W6">
        <v>1</v>
      </c>
      <c r="X6">
        <v>1</v>
      </c>
      <c r="Y6">
        <v>3</v>
      </c>
      <c r="Z6">
        <v>1</v>
      </c>
      <c r="AA6">
        <v>4</v>
      </c>
      <c r="AB6">
        <v>4</v>
      </c>
      <c r="AC6">
        <v>1</v>
      </c>
      <c r="AD6">
        <v>3</v>
      </c>
      <c r="AE6">
        <v>4</v>
      </c>
      <c r="AF6">
        <v>1</v>
      </c>
      <c r="AH6">
        <v>1</v>
      </c>
      <c r="AI6">
        <v>4</v>
      </c>
      <c r="AJ6">
        <v>4</v>
      </c>
      <c r="AK6">
        <v>1</v>
      </c>
      <c r="AL6">
        <v>4</v>
      </c>
      <c r="AM6">
        <v>4</v>
      </c>
      <c r="AN6">
        <v>2</v>
      </c>
      <c r="AO6">
        <v>3</v>
      </c>
      <c r="AP6">
        <v>3</v>
      </c>
      <c r="AQ6">
        <v>1</v>
      </c>
      <c r="AR6">
        <v>4</v>
      </c>
      <c r="AS6">
        <v>4</v>
      </c>
      <c r="AT6">
        <v>2</v>
      </c>
    </row>
    <row r="7" spans="1:47" x14ac:dyDescent="0.2">
      <c r="A7">
        <f t="shared" si="0"/>
        <v>6</v>
      </c>
      <c r="B7" t="s">
        <v>77</v>
      </c>
      <c r="C7">
        <v>22</v>
      </c>
      <c r="D7" t="s">
        <v>47</v>
      </c>
      <c r="E7" t="s">
        <v>73</v>
      </c>
      <c r="F7">
        <v>2</v>
      </c>
      <c r="G7">
        <v>5</v>
      </c>
      <c r="H7">
        <v>4</v>
      </c>
      <c r="I7">
        <v>4</v>
      </c>
      <c r="J7">
        <v>2</v>
      </c>
      <c r="K7">
        <v>2</v>
      </c>
      <c r="L7">
        <v>3</v>
      </c>
      <c r="M7">
        <v>4</v>
      </c>
      <c r="N7">
        <v>4</v>
      </c>
      <c r="O7">
        <v>2</v>
      </c>
      <c r="P7">
        <v>1</v>
      </c>
      <c r="Q7">
        <v>5</v>
      </c>
      <c r="R7">
        <v>3</v>
      </c>
      <c r="T7">
        <v>3</v>
      </c>
      <c r="U7">
        <v>3</v>
      </c>
      <c r="V7">
        <v>5</v>
      </c>
      <c r="W7">
        <v>4</v>
      </c>
      <c r="X7">
        <v>1</v>
      </c>
      <c r="Y7">
        <v>3</v>
      </c>
      <c r="Z7">
        <v>3</v>
      </c>
      <c r="AA7">
        <v>4</v>
      </c>
      <c r="AB7">
        <v>4</v>
      </c>
      <c r="AC7">
        <v>3</v>
      </c>
      <c r="AD7">
        <v>4</v>
      </c>
      <c r="AE7">
        <v>4</v>
      </c>
      <c r="AF7">
        <v>2</v>
      </c>
      <c r="AH7">
        <v>1</v>
      </c>
      <c r="AI7">
        <v>5</v>
      </c>
      <c r="AJ7">
        <v>5</v>
      </c>
      <c r="AK7">
        <v>2</v>
      </c>
      <c r="AL7">
        <v>2</v>
      </c>
      <c r="AM7">
        <v>3</v>
      </c>
      <c r="AN7">
        <v>1</v>
      </c>
      <c r="AO7">
        <v>4</v>
      </c>
      <c r="AP7">
        <v>5</v>
      </c>
      <c r="AQ7">
        <v>1</v>
      </c>
      <c r="AR7">
        <v>3</v>
      </c>
      <c r="AS7">
        <v>5</v>
      </c>
      <c r="AT7">
        <v>2</v>
      </c>
    </row>
    <row r="8" spans="1:47" x14ac:dyDescent="0.2">
      <c r="A8">
        <f t="shared" si="0"/>
        <v>7</v>
      </c>
      <c r="B8" t="s">
        <v>78</v>
      </c>
      <c r="C8">
        <v>50</v>
      </c>
      <c r="D8" t="s">
        <v>47</v>
      </c>
      <c r="E8" t="s">
        <v>79</v>
      </c>
      <c r="F8">
        <v>2</v>
      </c>
      <c r="G8">
        <v>4</v>
      </c>
      <c r="H8">
        <v>4</v>
      </c>
      <c r="I8">
        <v>2</v>
      </c>
      <c r="J8">
        <v>2</v>
      </c>
      <c r="K8">
        <v>2</v>
      </c>
      <c r="L8">
        <v>2</v>
      </c>
      <c r="M8">
        <v>3</v>
      </c>
      <c r="N8">
        <v>4</v>
      </c>
      <c r="O8">
        <v>3</v>
      </c>
      <c r="P8">
        <v>1</v>
      </c>
      <c r="Q8">
        <v>2</v>
      </c>
      <c r="R8">
        <v>2</v>
      </c>
      <c r="T8">
        <v>3</v>
      </c>
      <c r="U8">
        <v>3</v>
      </c>
      <c r="V8">
        <v>2</v>
      </c>
      <c r="W8">
        <v>4</v>
      </c>
      <c r="X8">
        <v>1</v>
      </c>
      <c r="Y8">
        <v>2</v>
      </c>
      <c r="Z8">
        <v>2</v>
      </c>
      <c r="AA8">
        <v>4</v>
      </c>
      <c r="AB8">
        <v>2</v>
      </c>
      <c r="AC8">
        <v>3</v>
      </c>
      <c r="AD8">
        <v>2</v>
      </c>
      <c r="AE8">
        <v>2</v>
      </c>
      <c r="AF8">
        <v>2</v>
      </c>
      <c r="AH8">
        <v>2</v>
      </c>
      <c r="AI8">
        <v>4</v>
      </c>
      <c r="AJ8">
        <v>4</v>
      </c>
      <c r="AK8">
        <v>5</v>
      </c>
      <c r="AL8">
        <v>1</v>
      </c>
      <c r="AM8">
        <v>2</v>
      </c>
      <c r="AN8">
        <v>4</v>
      </c>
      <c r="AO8">
        <v>2</v>
      </c>
      <c r="AP8">
        <v>3</v>
      </c>
      <c r="AQ8">
        <v>2</v>
      </c>
      <c r="AR8">
        <v>4</v>
      </c>
      <c r="AS8">
        <v>4</v>
      </c>
      <c r="AT8">
        <v>2</v>
      </c>
    </row>
    <row r="9" spans="1:47" x14ac:dyDescent="0.2">
      <c r="A9">
        <f t="shared" si="0"/>
        <v>8</v>
      </c>
    </row>
    <row r="10" spans="1:47" x14ac:dyDescent="0.2">
      <c r="A10">
        <f t="shared" si="0"/>
        <v>9</v>
      </c>
    </row>
    <row r="11" spans="1:47" x14ac:dyDescent="0.2">
      <c r="A11">
        <f>A10+1</f>
        <v>10</v>
      </c>
    </row>
    <row r="12" spans="1:47" x14ac:dyDescent="0.2">
      <c r="B12" t="s">
        <v>121</v>
      </c>
      <c r="C12">
        <f>AVERAGE(C2:C8)</f>
        <v>28.428571428571427</v>
      </c>
      <c r="F12">
        <f>AVERAGE(F2:F8)</f>
        <v>1.7142857142857142</v>
      </c>
      <c r="G12">
        <f t="shared" ref="G12:Q12" si="1">AVERAGE(G2:G8)</f>
        <v>3.4285714285714284</v>
      </c>
      <c r="H12">
        <f t="shared" si="1"/>
        <v>4</v>
      </c>
      <c r="I12">
        <f t="shared" si="1"/>
        <v>2</v>
      </c>
      <c r="J12">
        <f t="shared" si="1"/>
        <v>2.5714285714285716</v>
      </c>
      <c r="K12">
        <f t="shared" si="1"/>
        <v>2.8571428571428572</v>
      </c>
      <c r="L12">
        <f t="shared" si="1"/>
        <v>2</v>
      </c>
      <c r="M12">
        <f t="shared" si="1"/>
        <v>3.5714285714285716</v>
      </c>
      <c r="N12">
        <f t="shared" si="1"/>
        <v>4.2857142857142856</v>
      </c>
      <c r="O12">
        <f t="shared" si="1"/>
        <v>1.5714285714285714</v>
      </c>
      <c r="P12">
        <f t="shared" si="1"/>
        <v>2.5714285714285716</v>
      </c>
      <c r="Q12">
        <f t="shared" si="1"/>
        <v>3.7142857142857144</v>
      </c>
      <c r="T12">
        <f t="shared" ref="T12:AE12" si="2">AVERAGE(T2:T8)</f>
        <v>1.8571428571428572</v>
      </c>
      <c r="U12">
        <f t="shared" si="2"/>
        <v>3.2857142857142856</v>
      </c>
      <c r="V12">
        <f t="shared" si="2"/>
        <v>4.1428571428571432</v>
      </c>
      <c r="W12">
        <f t="shared" si="2"/>
        <v>2.1428571428571428</v>
      </c>
      <c r="X12">
        <f t="shared" si="2"/>
        <v>2</v>
      </c>
      <c r="Y12">
        <f t="shared" si="2"/>
        <v>3</v>
      </c>
      <c r="Z12">
        <f t="shared" si="2"/>
        <v>1.7142857142857142</v>
      </c>
      <c r="AA12">
        <f t="shared" si="2"/>
        <v>3.7142857142857144</v>
      </c>
      <c r="AB12">
        <f t="shared" si="2"/>
        <v>3.2857142857142856</v>
      </c>
      <c r="AC12">
        <f t="shared" si="2"/>
        <v>1.8571428571428572</v>
      </c>
      <c r="AD12">
        <f t="shared" si="2"/>
        <v>3.1428571428571428</v>
      </c>
      <c r="AE12">
        <f t="shared" si="2"/>
        <v>3.5714285714285716</v>
      </c>
      <c r="AH12">
        <f t="shared" ref="AH12:AS12" si="3">AVERAGE(AH2:AH8)</f>
        <v>2.1428571428571428</v>
      </c>
      <c r="AI12">
        <f t="shared" si="3"/>
        <v>3.1428571428571428</v>
      </c>
      <c r="AJ12">
        <f t="shared" si="3"/>
        <v>3.7142857142857144</v>
      </c>
      <c r="AK12">
        <f t="shared" si="3"/>
        <v>2.8571428571428572</v>
      </c>
      <c r="AL12">
        <f t="shared" si="3"/>
        <v>2</v>
      </c>
      <c r="AM12">
        <f t="shared" si="3"/>
        <v>2.7142857142857144</v>
      </c>
      <c r="AN12">
        <f t="shared" si="3"/>
        <v>2.1428571428571428</v>
      </c>
      <c r="AO12">
        <f t="shared" si="3"/>
        <v>3</v>
      </c>
      <c r="AP12">
        <f t="shared" si="3"/>
        <v>4</v>
      </c>
      <c r="AQ12">
        <f t="shared" si="3"/>
        <v>1.2857142857142858</v>
      </c>
      <c r="AR12">
        <f t="shared" si="3"/>
        <v>3.5714285714285716</v>
      </c>
      <c r="AS12">
        <f t="shared" si="3"/>
        <v>4.1428571428571432</v>
      </c>
    </row>
    <row r="13" spans="1:47" x14ac:dyDescent="0.2">
      <c r="B13" t="s">
        <v>124</v>
      </c>
      <c r="C13">
        <f>STDEV(C2:C8)</f>
        <v>9.8294988488247732</v>
      </c>
      <c r="F13" s="23">
        <f>STDEV(F2:F8)</f>
        <v>0.75592894601845428</v>
      </c>
      <c r="G13" s="23">
        <f t="shared" ref="G13:Q13" si="4">STDEV(G2:G8)</f>
        <v>1.1338934190276813</v>
      </c>
      <c r="H13" s="23">
        <f t="shared" si="4"/>
        <v>1</v>
      </c>
      <c r="I13" s="23">
        <f t="shared" si="4"/>
        <v>1.1547005383792515</v>
      </c>
      <c r="J13" s="23">
        <f t="shared" si="4"/>
        <v>0.7867957924694432</v>
      </c>
      <c r="K13" s="23">
        <f t="shared" si="4"/>
        <v>1.2149857925879115</v>
      </c>
      <c r="L13" s="23">
        <f t="shared" si="4"/>
        <v>1.1547005383792515</v>
      </c>
      <c r="M13" s="23">
        <f t="shared" si="4"/>
        <v>0.78679579246944253</v>
      </c>
      <c r="N13" s="23">
        <f t="shared" si="4"/>
        <v>0.48795003647426449</v>
      </c>
      <c r="O13" s="23">
        <f t="shared" si="4"/>
        <v>0.7867957924694432</v>
      </c>
      <c r="P13" s="23">
        <f t="shared" si="4"/>
        <v>1.8126539343499315</v>
      </c>
      <c r="Q13" s="23">
        <f t="shared" si="4"/>
        <v>1.1126972805283737</v>
      </c>
      <c r="T13">
        <f t="shared" ref="T13:AE13" si="5">STDEV(T2:T8)</f>
        <v>1.0690449676496976</v>
      </c>
      <c r="U13">
        <f t="shared" si="5"/>
        <v>1.4960264830861913</v>
      </c>
      <c r="V13">
        <f t="shared" si="5"/>
        <v>1.4638501094228</v>
      </c>
      <c r="W13">
        <f t="shared" si="5"/>
        <v>1.4638501094227996</v>
      </c>
      <c r="X13">
        <f t="shared" si="5"/>
        <v>1.5275252316519468</v>
      </c>
      <c r="Y13">
        <f t="shared" si="5"/>
        <v>0.81649658092772603</v>
      </c>
      <c r="Z13">
        <f t="shared" si="5"/>
        <v>0.75592894601845428</v>
      </c>
      <c r="AA13">
        <f t="shared" si="5"/>
        <v>0.95118973121134198</v>
      </c>
      <c r="AB13">
        <f t="shared" si="5"/>
        <v>0.95118973121134198</v>
      </c>
      <c r="AC13">
        <f t="shared" si="5"/>
        <v>0.89973541084243747</v>
      </c>
      <c r="AD13">
        <f t="shared" si="5"/>
        <v>1.0690449676496978</v>
      </c>
      <c r="AE13">
        <f t="shared" si="5"/>
        <v>0.78679579246944253</v>
      </c>
      <c r="AH13">
        <f t="shared" ref="AH13:AS13" si="6">STDEV(AH2:AH8)</f>
        <v>1.0690449676496974</v>
      </c>
      <c r="AI13">
        <f t="shared" si="6"/>
        <v>1.4638501094228</v>
      </c>
      <c r="AJ13">
        <f t="shared" si="6"/>
        <v>1.1126972805283737</v>
      </c>
      <c r="AK13">
        <f t="shared" si="6"/>
        <v>1.3451854182690983</v>
      </c>
      <c r="AL13">
        <f t="shared" si="6"/>
        <v>1.1547005383792515</v>
      </c>
      <c r="AM13">
        <f t="shared" si="6"/>
        <v>0.75592894601845462</v>
      </c>
      <c r="AN13">
        <f t="shared" si="6"/>
        <v>1.3451854182690983</v>
      </c>
      <c r="AO13">
        <f t="shared" si="6"/>
        <v>1.4142135623730951</v>
      </c>
      <c r="AP13">
        <f t="shared" si="6"/>
        <v>0.81649658092772603</v>
      </c>
      <c r="AQ13">
        <f t="shared" si="6"/>
        <v>0.48795003647426666</v>
      </c>
      <c r="AR13">
        <f t="shared" si="6"/>
        <v>0.97590007294853265</v>
      </c>
      <c r="AS13">
        <f t="shared" si="6"/>
        <v>0.37796447300922725</v>
      </c>
    </row>
    <row r="14" spans="1:47" x14ac:dyDescent="0.2">
      <c r="F14" t="s">
        <v>126</v>
      </c>
      <c r="G14" t="s">
        <v>127</v>
      </c>
      <c r="H14" t="s">
        <v>128</v>
      </c>
    </row>
    <row r="15" spans="1:47" x14ac:dyDescent="0.2">
      <c r="F15" s="23">
        <f>STDEV(F2:F8,I2:I8,L2:L8,O2:O8,T2:T8,W2:W8,Z2:Z8,AC2:AC8,AH2:AH8,AK2:AK8,AN2:AN8,AQ2:AQ8)</f>
        <v>1.0568330786140177</v>
      </c>
      <c r="G15" s="23">
        <f>STDEV(G2:G8,J2:J8,M2:M8,P2:P8,U2:U8,X2:X8,AA2:AA8,AD2:AD8,AI2:AI8,AL2:AL8,AO2:AO8,AR2:AR8)</f>
        <v>1.2987482388637943</v>
      </c>
      <c r="H15" s="23">
        <f>STDEV(H2:H8,K2:K8,N2:N8,Q2:Q8,V2:V8,Y2:Y8,AB2:AB8,AE2:AE8,AJ2:AJ8,AM2:AM8,AP2:AP8,AS2:AS8)</f>
        <v>1.0285650538465048</v>
      </c>
    </row>
    <row r="16" spans="1:47" x14ac:dyDescent="0.2">
      <c r="B16" t="s">
        <v>177</v>
      </c>
      <c r="F16">
        <f>MEDIAN(F2:F8)</f>
        <v>2</v>
      </c>
      <c r="G16">
        <f t="shared" ref="G16:Q16" si="7">MEDIAN(G2:G8)</f>
        <v>4</v>
      </c>
      <c r="H16">
        <f t="shared" si="7"/>
        <v>4</v>
      </c>
      <c r="I16">
        <f t="shared" si="7"/>
        <v>2</v>
      </c>
      <c r="J16">
        <f t="shared" si="7"/>
        <v>2</v>
      </c>
      <c r="K16">
        <f t="shared" si="7"/>
        <v>2</v>
      </c>
      <c r="L16">
        <f t="shared" si="7"/>
        <v>2</v>
      </c>
      <c r="M16">
        <f t="shared" si="7"/>
        <v>4</v>
      </c>
      <c r="N16">
        <f t="shared" si="7"/>
        <v>4</v>
      </c>
      <c r="O16">
        <f t="shared" si="7"/>
        <v>1</v>
      </c>
      <c r="P16">
        <f t="shared" si="7"/>
        <v>2</v>
      </c>
      <c r="Q16">
        <f t="shared" si="7"/>
        <v>4</v>
      </c>
      <c r="T16">
        <f t="shared" ref="T16:AE16" si="8">MEDIAN(T2:T8)</f>
        <v>1</v>
      </c>
      <c r="U16">
        <f t="shared" si="8"/>
        <v>3</v>
      </c>
      <c r="V16">
        <f t="shared" si="8"/>
        <v>5</v>
      </c>
      <c r="W16">
        <f t="shared" si="8"/>
        <v>1</v>
      </c>
      <c r="X16">
        <f t="shared" si="8"/>
        <v>1</v>
      </c>
      <c r="Y16">
        <f t="shared" si="8"/>
        <v>3</v>
      </c>
      <c r="Z16">
        <f t="shared" si="8"/>
        <v>2</v>
      </c>
      <c r="AA16">
        <f t="shared" si="8"/>
        <v>4</v>
      </c>
      <c r="AB16">
        <f t="shared" si="8"/>
        <v>4</v>
      </c>
      <c r="AC16">
        <f t="shared" si="8"/>
        <v>2</v>
      </c>
      <c r="AD16">
        <f t="shared" si="8"/>
        <v>3</v>
      </c>
      <c r="AE16">
        <f t="shared" si="8"/>
        <v>4</v>
      </c>
      <c r="AH16">
        <f t="shared" ref="AH16:AS16" si="9">MEDIAN(AH2:AH8)</f>
        <v>2</v>
      </c>
      <c r="AI16">
        <f t="shared" si="9"/>
        <v>4</v>
      </c>
      <c r="AJ16">
        <f t="shared" si="9"/>
        <v>4</v>
      </c>
      <c r="AK16">
        <f t="shared" si="9"/>
        <v>3</v>
      </c>
      <c r="AL16">
        <f t="shared" si="9"/>
        <v>2</v>
      </c>
      <c r="AM16">
        <f t="shared" si="9"/>
        <v>3</v>
      </c>
      <c r="AN16">
        <f t="shared" si="9"/>
        <v>2</v>
      </c>
      <c r="AO16">
        <f t="shared" si="9"/>
        <v>3</v>
      </c>
      <c r="AP16">
        <f t="shared" si="9"/>
        <v>4</v>
      </c>
      <c r="AQ16">
        <f t="shared" si="9"/>
        <v>1</v>
      </c>
      <c r="AR16">
        <f t="shared" si="9"/>
        <v>4</v>
      </c>
      <c r="AS16">
        <f t="shared" si="9"/>
        <v>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F24" sqref="F24"/>
    </sheetView>
  </sheetViews>
  <sheetFormatPr baseColWidth="10" defaultColWidth="11.5" defaultRowHeight="15" x14ac:dyDescent="0.2"/>
  <cols>
    <col min="1" max="1" width="15.33203125" customWidth="1"/>
    <col min="2" max="4" width="11.5" style="4"/>
  </cols>
  <sheetData>
    <row r="1" spans="1:4" x14ac:dyDescent="0.2">
      <c r="A1" s="1" t="s">
        <v>48</v>
      </c>
      <c r="B1" s="4" t="s">
        <v>49</v>
      </c>
      <c r="C1" s="4" t="s">
        <v>50</v>
      </c>
      <c r="D1" s="4" t="s">
        <v>51</v>
      </c>
    </row>
    <row r="2" spans="1:4" x14ac:dyDescent="0.2">
      <c r="A2" s="3" t="s">
        <v>64</v>
      </c>
      <c r="D2" s="4" t="s">
        <v>61</v>
      </c>
    </row>
    <row r="3" spans="1:4" x14ac:dyDescent="0.2">
      <c r="A3" t="s">
        <v>52</v>
      </c>
      <c r="B3" s="4" t="s">
        <v>61</v>
      </c>
    </row>
    <row r="4" spans="1:4" x14ac:dyDescent="0.2">
      <c r="A4" t="s">
        <v>53</v>
      </c>
      <c r="C4" s="4" t="s">
        <v>61</v>
      </c>
    </row>
    <row r="5" spans="1:4" x14ac:dyDescent="0.2">
      <c r="A5" s="1" t="s">
        <v>54</v>
      </c>
      <c r="B5" s="4">
        <v>0</v>
      </c>
      <c r="C5" s="4">
        <v>0</v>
      </c>
      <c r="D5" s="4">
        <v>0</v>
      </c>
    </row>
    <row r="6" spans="1:4" x14ac:dyDescent="0.2">
      <c r="A6" t="s">
        <v>65</v>
      </c>
      <c r="B6" s="4" t="s">
        <v>61</v>
      </c>
    </row>
    <row r="7" spans="1:4" x14ac:dyDescent="0.2">
      <c r="A7" s="1" t="s">
        <v>55</v>
      </c>
      <c r="B7" s="4">
        <v>0</v>
      </c>
      <c r="C7" s="4">
        <v>0</v>
      </c>
      <c r="D7" s="4">
        <v>0</v>
      </c>
    </row>
    <row r="8" spans="1:4" x14ac:dyDescent="0.2">
      <c r="A8" t="s">
        <v>56</v>
      </c>
      <c r="C8" s="4" t="s">
        <v>61</v>
      </c>
    </row>
    <row r="9" spans="1:4" x14ac:dyDescent="0.2">
      <c r="A9" t="s">
        <v>57</v>
      </c>
      <c r="D9" s="4" t="s">
        <v>61</v>
      </c>
    </row>
    <row r="10" spans="1:4" x14ac:dyDescent="0.2">
      <c r="A10" t="s">
        <v>66</v>
      </c>
      <c r="C10" s="4" t="s">
        <v>61</v>
      </c>
    </row>
    <row r="11" spans="1:4" x14ac:dyDescent="0.2">
      <c r="A11" t="s">
        <v>58</v>
      </c>
      <c r="B11" s="4" t="s">
        <v>61</v>
      </c>
    </row>
    <row r="12" spans="1:4" x14ac:dyDescent="0.2">
      <c r="A12" s="1" t="s">
        <v>59</v>
      </c>
      <c r="B12" s="4">
        <v>0</v>
      </c>
      <c r="C12" s="4">
        <v>0</v>
      </c>
      <c r="D12" s="4">
        <v>0</v>
      </c>
    </row>
    <row r="13" spans="1:4" x14ac:dyDescent="0.2">
      <c r="A13" t="s">
        <v>60</v>
      </c>
      <c r="D13" s="4" t="s">
        <v>61</v>
      </c>
    </row>
    <row r="18" spans="1:1" x14ac:dyDescent="0.2">
      <c r="A18" s="2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topLeftCell="A12" workbookViewId="0">
      <selection activeCell="J33" sqref="J33"/>
    </sheetView>
  </sheetViews>
  <sheetFormatPr baseColWidth="10" defaultColWidth="11.5" defaultRowHeight="15" x14ac:dyDescent="0.2"/>
  <cols>
    <col min="1" max="1" width="15.33203125" customWidth="1"/>
    <col min="2" max="2" width="11.5" style="4"/>
  </cols>
  <sheetData>
    <row r="1" spans="1:10" x14ac:dyDescent="0.2">
      <c r="A1" s="1" t="s">
        <v>49</v>
      </c>
      <c r="B1" s="35" t="s">
        <v>114</v>
      </c>
      <c r="C1" s="35" t="s">
        <v>108</v>
      </c>
      <c r="D1" s="35"/>
      <c r="E1" s="36" t="s">
        <v>111</v>
      </c>
      <c r="F1" s="36"/>
      <c r="G1" s="36" t="s">
        <v>112</v>
      </c>
      <c r="H1" s="36"/>
      <c r="I1" s="37" t="s">
        <v>113</v>
      </c>
      <c r="J1" s="37"/>
    </row>
    <row r="2" spans="1:10" x14ac:dyDescent="0.2">
      <c r="A2" s="1"/>
      <c r="B2" s="35"/>
      <c r="C2" t="s">
        <v>109</v>
      </c>
      <c r="D2" t="s">
        <v>110</v>
      </c>
      <c r="E2" t="s">
        <v>109</v>
      </c>
      <c r="F2" t="s">
        <v>110</v>
      </c>
      <c r="G2" t="s">
        <v>109</v>
      </c>
      <c r="H2" t="s">
        <v>110</v>
      </c>
      <c r="I2" t="s">
        <v>109</v>
      </c>
      <c r="J2" t="s">
        <v>110</v>
      </c>
    </row>
    <row r="3" spans="1:10" x14ac:dyDescent="0.2">
      <c r="A3" s="3" t="s">
        <v>64</v>
      </c>
      <c r="B3" s="4">
        <f>AVERAGE(D3/C3,F3/E3,H3/G3,J3/I3)</f>
        <v>0.125</v>
      </c>
      <c r="C3">
        <v>1</v>
      </c>
      <c r="D3">
        <v>0</v>
      </c>
      <c r="E3">
        <v>2</v>
      </c>
      <c r="F3">
        <v>1</v>
      </c>
      <c r="G3">
        <v>4</v>
      </c>
      <c r="H3">
        <v>0</v>
      </c>
      <c r="I3">
        <v>7</v>
      </c>
      <c r="J3">
        <v>0</v>
      </c>
    </row>
    <row r="4" spans="1:10" x14ac:dyDescent="0.2">
      <c r="A4" t="s">
        <v>52</v>
      </c>
      <c r="B4" s="4">
        <f t="shared" ref="B4:B8" si="0">AVERAGE(D4/C4,F4/E4,H4/G4,J4/I4)</f>
        <v>0.625</v>
      </c>
      <c r="C4">
        <v>1</v>
      </c>
      <c r="D4">
        <v>1</v>
      </c>
      <c r="E4">
        <v>2</v>
      </c>
      <c r="F4">
        <v>2</v>
      </c>
      <c r="G4">
        <v>4</v>
      </c>
      <c r="H4">
        <v>2</v>
      </c>
      <c r="I4">
        <v>7</v>
      </c>
      <c r="J4">
        <v>0</v>
      </c>
    </row>
    <row r="5" spans="1:10" x14ac:dyDescent="0.2">
      <c r="A5" t="s">
        <v>53</v>
      </c>
      <c r="B5" s="4">
        <f t="shared" si="0"/>
        <v>0</v>
      </c>
      <c r="C5">
        <v>1</v>
      </c>
      <c r="D5">
        <v>0</v>
      </c>
      <c r="E5">
        <v>2</v>
      </c>
      <c r="F5">
        <v>0</v>
      </c>
      <c r="G5">
        <v>4</v>
      </c>
      <c r="H5">
        <v>0</v>
      </c>
      <c r="I5">
        <v>7</v>
      </c>
      <c r="J5">
        <v>0</v>
      </c>
    </row>
    <row r="6" spans="1:10" x14ac:dyDescent="0.2">
      <c r="A6" s="8" t="s">
        <v>54</v>
      </c>
      <c r="B6" s="9">
        <f t="shared" si="0"/>
        <v>0.125</v>
      </c>
      <c r="C6" s="10">
        <v>1</v>
      </c>
      <c r="D6" s="10">
        <v>0</v>
      </c>
      <c r="E6" s="10">
        <v>2</v>
      </c>
      <c r="F6" s="10">
        <v>1</v>
      </c>
      <c r="G6" s="10">
        <v>4</v>
      </c>
      <c r="H6" s="10">
        <v>0</v>
      </c>
      <c r="I6" s="10">
        <v>7</v>
      </c>
      <c r="J6" s="10">
        <v>0</v>
      </c>
    </row>
    <row r="7" spans="1:10" x14ac:dyDescent="0.2">
      <c r="A7" s="7" t="s">
        <v>65</v>
      </c>
      <c r="B7" s="28">
        <f t="shared" si="0"/>
        <v>0</v>
      </c>
      <c r="C7">
        <v>1</v>
      </c>
      <c r="D7" s="11">
        <v>0</v>
      </c>
      <c r="E7" s="11">
        <v>3</v>
      </c>
      <c r="F7" s="11">
        <v>0</v>
      </c>
      <c r="G7" s="11">
        <v>7</v>
      </c>
      <c r="H7" s="11">
        <v>0</v>
      </c>
      <c r="I7" s="11">
        <v>22</v>
      </c>
      <c r="J7" s="11">
        <v>0</v>
      </c>
    </row>
    <row r="8" spans="1:10" x14ac:dyDescent="0.2">
      <c r="A8" s="7" t="s">
        <v>55</v>
      </c>
      <c r="B8" s="28">
        <f t="shared" si="0"/>
        <v>0.33333333333333331</v>
      </c>
      <c r="C8">
        <v>1</v>
      </c>
      <c r="D8" s="11">
        <v>1</v>
      </c>
      <c r="E8" s="11">
        <v>3</v>
      </c>
      <c r="F8" s="11">
        <v>1</v>
      </c>
      <c r="G8" s="11">
        <v>7</v>
      </c>
      <c r="H8" s="11">
        <v>0</v>
      </c>
      <c r="I8" s="11">
        <v>22</v>
      </c>
      <c r="J8" s="11">
        <v>0</v>
      </c>
    </row>
    <row r="9" spans="1:10" x14ac:dyDescent="0.2">
      <c r="A9" s="7" t="s">
        <v>56</v>
      </c>
      <c r="B9" s="28">
        <f t="shared" ref="B9:B13" si="1">AVERAGE(D9/C9,F9/E9,H9/G9,J9/I9)</f>
        <v>0</v>
      </c>
      <c r="C9">
        <v>1</v>
      </c>
      <c r="D9" s="11">
        <v>0</v>
      </c>
      <c r="E9" s="11">
        <v>3</v>
      </c>
      <c r="F9" s="11">
        <v>0</v>
      </c>
      <c r="G9" s="11">
        <v>7</v>
      </c>
      <c r="H9" s="11">
        <v>0</v>
      </c>
      <c r="I9" s="11">
        <v>22</v>
      </c>
      <c r="J9" s="11">
        <v>0</v>
      </c>
    </row>
    <row r="10" spans="1:10" x14ac:dyDescent="0.2">
      <c r="A10" s="8" t="s">
        <v>57</v>
      </c>
      <c r="B10" s="29">
        <f t="shared" si="1"/>
        <v>8.3333333333333329E-2</v>
      </c>
      <c r="C10" s="10">
        <v>1</v>
      </c>
      <c r="D10" s="10">
        <v>0</v>
      </c>
      <c r="E10" s="10">
        <v>3</v>
      </c>
      <c r="F10" s="10">
        <v>1</v>
      </c>
      <c r="G10" s="10">
        <v>7</v>
      </c>
      <c r="H10" s="10">
        <v>0</v>
      </c>
      <c r="I10" s="10">
        <v>22</v>
      </c>
      <c r="J10" s="10">
        <v>0</v>
      </c>
    </row>
    <row r="11" spans="1:10" x14ac:dyDescent="0.2">
      <c r="A11" s="7" t="s">
        <v>66</v>
      </c>
      <c r="B11" s="28">
        <f t="shared" si="1"/>
        <v>0</v>
      </c>
      <c r="C11" s="11">
        <v>1</v>
      </c>
      <c r="D11" s="11">
        <v>0</v>
      </c>
      <c r="E11" s="11">
        <v>3</v>
      </c>
      <c r="F11" s="11">
        <v>0</v>
      </c>
      <c r="G11" s="11">
        <v>7</v>
      </c>
      <c r="H11" s="11">
        <v>0</v>
      </c>
      <c r="I11" s="11">
        <v>48</v>
      </c>
      <c r="J11" s="11">
        <v>0</v>
      </c>
    </row>
    <row r="12" spans="1:10" x14ac:dyDescent="0.2">
      <c r="A12" s="7" t="s">
        <v>58</v>
      </c>
      <c r="B12" s="28">
        <f t="shared" si="1"/>
        <v>0.41666666666666663</v>
      </c>
      <c r="C12" s="11">
        <v>1</v>
      </c>
      <c r="D12" s="11">
        <v>1</v>
      </c>
      <c r="E12" s="11">
        <v>3</v>
      </c>
      <c r="F12" s="11">
        <v>2</v>
      </c>
      <c r="G12" s="11">
        <v>7</v>
      </c>
      <c r="H12" s="11">
        <v>0</v>
      </c>
      <c r="I12" s="11">
        <v>48</v>
      </c>
      <c r="J12" s="11">
        <v>0</v>
      </c>
    </row>
    <row r="13" spans="1:10" x14ac:dyDescent="0.2">
      <c r="A13" s="7" t="s">
        <v>59</v>
      </c>
      <c r="B13" s="28">
        <f t="shared" si="1"/>
        <v>0</v>
      </c>
      <c r="C13" s="11">
        <v>1</v>
      </c>
      <c r="D13" s="11">
        <v>0</v>
      </c>
      <c r="E13" s="11">
        <v>3</v>
      </c>
      <c r="F13" s="11">
        <v>0</v>
      </c>
      <c r="G13" s="11">
        <v>7</v>
      </c>
      <c r="H13" s="11">
        <v>0</v>
      </c>
      <c r="I13" s="11">
        <v>48</v>
      </c>
      <c r="J13" s="11">
        <v>0</v>
      </c>
    </row>
    <row r="14" spans="1:10" x14ac:dyDescent="0.2">
      <c r="A14" s="8" t="s">
        <v>60</v>
      </c>
      <c r="B14" s="29">
        <f t="shared" ref="B14" si="2">AVERAGE(D14/C14,F14/E14,H14/G14,J14/I14)</f>
        <v>0</v>
      </c>
      <c r="C14" s="12">
        <v>1</v>
      </c>
      <c r="D14" s="12">
        <v>0</v>
      </c>
      <c r="E14" s="12">
        <v>3</v>
      </c>
      <c r="F14" s="12">
        <v>0</v>
      </c>
      <c r="G14" s="12">
        <v>7</v>
      </c>
      <c r="H14" s="12">
        <v>0</v>
      </c>
      <c r="I14" s="12">
        <v>48</v>
      </c>
      <c r="J14" s="12">
        <v>0</v>
      </c>
    </row>
    <row r="16" spans="1:10" x14ac:dyDescent="0.2">
      <c r="A16" s="1" t="s">
        <v>50</v>
      </c>
      <c r="B16" s="35" t="s">
        <v>114</v>
      </c>
      <c r="C16" s="35" t="s">
        <v>108</v>
      </c>
      <c r="D16" s="35"/>
      <c r="E16" s="36" t="s">
        <v>111</v>
      </c>
      <c r="F16" s="36"/>
      <c r="G16" s="36" t="s">
        <v>112</v>
      </c>
      <c r="H16" s="36"/>
      <c r="I16" s="37" t="s">
        <v>113</v>
      </c>
      <c r="J16" s="37"/>
    </row>
    <row r="17" spans="1:10" x14ac:dyDescent="0.2">
      <c r="A17" s="1"/>
      <c r="B17" s="35"/>
      <c r="C17" t="s">
        <v>109</v>
      </c>
      <c r="D17" t="s">
        <v>110</v>
      </c>
      <c r="E17" t="s">
        <v>109</v>
      </c>
      <c r="F17" t="s">
        <v>110</v>
      </c>
      <c r="G17" t="s">
        <v>109</v>
      </c>
      <c r="H17" t="s">
        <v>110</v>
      </c>
      <c r="I17" t="s">
        <v>109</v>
      </c>
      <c r="J17" t="s">
        <v>110</v>
      </c>
    </row>
    <row r="18" spans="1:10" x14ac:dyDescent="0.2">
      <c r="A18" s="3" t="s">
        <v>64</v>
      </c>
      <c r="B18" s="28">
        <f>AVERAGE(F18/E18,H18/G18,J18/I18)</f>
        <v>0</v>
      </c>
      <c r="C18">
        <v>1</v>
      </c>
      <c r="D18" t="s">
        <v>115</v>
      </c>
      <c r="E18">
        <v>2</v>
      </c>
      <c r="F18">
        <v>0</v>
      </c>
      <c r="G18">
        <v>4</v>
      </c>
      <c r="H18">
        <v>0</v>
      </c>
      <c r="I18">
        <v>7</v>
      </c>
      <c r="J18">
        <v>0</v>
      </c>
    </row>
    <row r="19" spans="1:10" x14ac:dyDescent="0.2">
      <c r="A19" t="s">
        <v>52</v>
      </c>
      <c r="B19" s="28">
        <f t="shared" ref="B19:B29" si="3">AVERAGE(F19/E19,H19/G19,J19/I19)</f>
        <v>0.16666666666666666</v>
      </c>
      <c r="C19">
        <v>1</v>
      </c>
      <c r="D19" t="s">
        <v>115</v>
      </c>
      <c r="E19">
        <v>2</v>
      </c>
      <c r="F19">
        <v>1</v>
      </c>
      <c r="G19">
        <v>4</v>
      </c>
      <c r="H19">
        <v>0</v>
      </c>
      <c r="I19">
        <v>7</v>
      </c>
      <c r="J19">
        <v>0</v>
      </c>
    </row>
    <row r="20" spans="1:10" x14ac:dyDescent="0.2">
      <c r="A20" t="s">
        <v>53</v>
      </c>
      <c r="B20" s="28">
        <f t="shared" si="3"/>
        <v>0.16666666666666666</v>
      </c>
      <c r="C20">
        <v>1</v>
      </c>
      <c r="D20" t="s">
        <v>115</v>
      </c>
      <c r="E20">
        <v>2</v>
      </c>
      <c r="F20">
        <v>1</v>
      </c>
      <c r="G20">
        <v>4</v>
      </c>
      <c r="H20">
        <v>0</v>
      </c>
      <c r="I20">
        <v>7</v>
      </c>
      <c r="J20">
        <v>0</v>
      </c>
    </row>
    <row r="21" spans="1:10" x14ac:dyDescent="0.2">
      <c r="A21" s="8" t="s">
        <v>54</v>
      </c>
      <c r="B21" s="29">
        <f t="shared" si="3"/>
        <v>0</v>
      </c>
      <c r="C21" s="10">
        <v>1</v>
      </c>
      <c r="D21" s="10" t="s">
        <v>115</v>
      </c>
      <c r="E21" s="10">
        <v>2</v>
      </c>
      <c r="F21" s="10">
        <v>0</v>
      </c>
      <c r="G21" s="10">
        <v>4</v>
      </c>
      <c r="H21" s="10">
        <v>0</v>
      </c>
      <c r="I21" s="10">
        <v>7</v>
      </c>
      <c r="J21" s="10">
        <v>0</v>
      </c>
    </row>
    <row r="22" spans="1:10" x14ac:dyDescent="0.2">
      <c r="A22" s="7" t="s">
        <v>65</v>
      </c>
      <c r="B22" s="28">
        <f t="shared" si="3"/>
        <v>0</v>
      </c>
      <c r="C22">
        <v>1</v>
      </c>
      <c r="D22" t="s">
        <v>115</v>
      </c>
      <c r="E22" s="11">
        <v>3</v>
      </c>
      <c r="F22" s="11">
        <v>0</v>
      </c>
      <c r="G22" s="11">
        <v>7</v>
      </c>
      <c r="H22" s="11">
        <v>0</v>
      </c>
      <c r="I22" s="11">
        <v>22</v>
      </c>
      <c r="J22" s="11">
        <v>0</v>
      </c>
    </row>
    <row r="23" spans="1:10" x14ac:dyDescent="0.2">
      <c r="A23" s="7" t="s">
        <v>55</v>
      </c>
      <c r="B23" s="28">
        <f t="shared" si="3"/>
        <v>0</v>
      </c>
      <c r="C23">
        <v>1</v>
      </c>
      <c r="D23" t="s">
        <v>115</v>
      </c>
      <c r="E23" s="11">
        <v>3</v>
      </c>
      <c r="F23" s="11">
        <v>0</v>
      </c>
      <c r="G23" s="11">
        <v>7</v>
      </c>
      <c r="H23" s="11">
        <v>0</v>
      </c>
      <c r="I23" s="11">
        <v>22</v>
      </c>
      <c r="J23" s="11">
        <v>0</v>
      </c>
    </row>
    <row r="24" spans="1:10" x14ac:dyDescent="0.2">
      <c r="A24" s="7" t="s">
        <v>56</v>
      </c>
      <c r="B24" s="28">
        <f t="shared" si="3"/>
        <v>0.33333333333333331</v>
      </c>
      <c r="C24">
        <v>1</v>
      </c>
      <c r="D24" t="s">
        <v>115</v>
      </c>
      <c r="E24" s="11">
        <v>3</v>
      </c>
      <c r="F24" s="11">
        <v>3</v>
      </c>
      <c r="G24" s="11">
        <v>7</v>
      </c>
      <c r="H24" s="11">
        <v>0</v>
      </c>
      <c r="I24" s="11">
        <v>22</v>
      </c>
      <c r="J24" s="11">
        <v>0</v>
      </c>
    </row>
    <row r="25" spans="1:10" x14ac:dyDescent="0.2">
      <c r="A25" s="8" t="s">
        <v>57</v>
      </c>
      <c r="B25" s="29">
        <f t="shared" si="3"/>
        <v>0</v>
      </c>
      <c r="C25" s="10">
        <v>1</v>
      </c>
      <c r="D25" s="10" t="s">
        <v>115</v>
      </c>
      <c r="E25" s="10">
        <v>3</v>
      </c>
      <c r="F25" s="10">
        <v>0</v>
      </c>
      <c r="G25" s="10">
        <v>7</v>
      </c>
      <c r="H25" s="10">
        <v>0</v>
      </c>
      <c r="I25" s="10">
        <v>22</v>
      </c>
      <c r="J25" s="10">
        <v>0</v>
      </c>
    </row>
    <row r="26" spans="1:10" x14ac:dyDescent="0.2">
      <c r="A26" s="7" t="s">
        <v>66</v>
      </c>
      <c r="B26" s="28">
        <f t="shared" si="3"/>
        <v>0</v>
      </c>
      <c r="C26" s="11">
        <v>1</v>
      </c>
      <c r="D26" t="s">
        <v>115</v>
      </c>
      <c r="E26" s="11">
        <v>3</v>
      </c>
      <c r="F26" s="11">
        <v>0</v>
      </c>
      <c r="G26" s="11">
        <v>7</v>
      </c>
      <c r="H26" s="11">
        <v>0</v>
      </c>
      <c r="I26" s="11">
        <v>48</v>
      </c>
      <c r="J26" s="11">
        <v>0</v>
      </c>
    </row>
    <row r="27" spans="1:10" x14ac:dyDescent="0.2">
      <c r="A27" s="7" t="s">
        <v>58</v>
      </c>
      <c r="B27" s="28">
        <f t="shared" si="3"/>
        <v>0</v>
      </c>
      <c r="C27" s="11">
        <v>1</v>
      </c>
      <c r="D27" t="s">
        <v>115</v>
      </c>
      <c r="E27" s="11">
        <v>3</v>
      </c>
      <c r="F27" s="11">
        <v>0</v>
      </c>
      <c r="G27" s="11">
        <v>7</v>
      </c>
      <c r="H27" s="11">
        <v>0</v>
      </c>
      <c r="I27" s="11">
        <v>48</v>
      </c>
      <c r="J27" s="11">
        <v>0</v>
      </c>
    </row>
    <row r="28" spans="1:10" x14ac:dyDescent="0.2">
      <c r="A28" s="7" t="s">
        <v>59</v>
      </c>
      <c r="B28" s="28">
        <f t="shared" si="3"/>
        <v>0.35714285714285715</v>
      </c>
      <c r="C28" s="11">
        <v>1</v>
      </c>
      <c r="D28" t="s">
        <v>115</v>
      </c>
      <c r="E28" s="11">
        <v>3</v>
      </c>
      <c r="F28" s="11">
        <v>0</v>
      </c>
      <c r="G28" s="11">
        <v>7</v>
      </c>
      <c r="H28" s="11">
        <v>4</v>
      </c>
      <c r="I28" s="11">
        <v>48</v>
      </c>
      <c r="J28" s="11">
        <v>24</v>
      </c>
    </row>
    <row r="29" spans="1:10" x14ac:dyDescent="0.2">
      <c r="A29" s="8" t="s">
        <v>60</v>
      </c>
      <c r="B29" s="29">
        <f t="shared" si="3"/>
        <v>0</v>
      </c>
      <c r="C29" s="12">
        <v>1</v>
      </c>
      <c r="D29" s="10" t="s">
        <v>115</v>
      </c>
      <c r="E29" s="12">
        <v>3</v>
      </c>
      <c r="F29" s="12">
        <v>0</v>
      </c>
      <c r="G29" s="12">
        <v>7</v>
      </c>
      <c r="H29" s="12">
        <v>0</v>
      </c>
      <c r="I29" s="12">
        <v>48</v>
      </c>
      <c r="J29" s="12">
        <v>0</v>
      </c>
    </row>
    <row r="31" spans="1:10" x14ac:dyDescent="0.2">
      <c r="A31" s="1" t="s">
        <v>51</v>
      </c>
      <c r="B31" s="35" t="s">
        <v>114</v>
      </c>
      <c r="C31" s="35" t="s">
        <v>108</v>
      </c>
      <c r="D31" s="35"/>
      <c r="E31" s="36" t="s">
        <v>111</v>
      </c>
      <c r="F31" s="36"/>
      <c r="G31" s="36" t="s">
        <v>112</v>
      </c>
      <c r="H31" s="36"/>
      <c r="I31" s="37" t="s">
        <v>113</v>
      </c>
      <c r="J31" s="37"/>
    </row>
    <row r="32" spans="1:10" x14ac:dyDescent="0.2">
      <c r="A32" s="1"/>
      <c r="B32" s="35"/>
      <c r="C32" t="s">
        <v>109</v>
      </c>
      <c r="D32" t="s">
        <v>110</v>
      </c>
      <c r="E32" t="s">
        <v>109</v>
      </c>
      <c r="F32" t="s">
        <v>110</v>
      </c>
      <c r="G32" t="s">
        <v>109</v>
      </c>
      <c r="H32" t="s">
        <v>110</v>
      </c>
      <c r="I32" t="s">
        <v>109</v>
      </c>
      <c r="J32" t="s">
        <v>110</v>
      </c>
    </row>
    <row r="33" spans="1:10" x14ac:dyDescent="0.2">
      <c r="A33" s="3" t="s">
        <v>64</v>
      </c>
      <c r="B33" s="28">
        <f>AVERAGE(D33/C33,F33/E33,H33/G33)</f>
        <v>8.3333333333333329E-2</v>
      </c>
      <c r="C33">
        <v>1</v>
      </c>
      <c r="D33">
        <v>0</v>
      </c>
      <c r="E33">
        <v>2</v>
      </c>
      <c r="F33">
        <v>0</v>
      </c>
      <c r="G33">
        <v>4</v>
      </c>
      <c r="H33">
        <v>1</v>
      </c>
      <c r="I33">
        <v>7</v>
      </c>
      <c r="J33" t="s">
        <v>115</v>
      </c>
    </row>
    <row r="34" spans="1:10" x14ac:dyDescent="0.2">
      <c r="A34" t="s">
        <v>52</v>
      </c>
      <c r="B34" s="28">
        <f t="shared" ref="B34:B44" si="4">AVERAGE(D34/C34,F34/E34,H34/G34)</f>
        <v>0.41666666666666669</v>
      </c>
      <c r="C34">
        <v>1</v>
      </c>
      <c r="D34">
        <v>1</v>
      </c>
      <c r="E34">
        <v>2</v>
      </c>
      <c r="F34">
        <v>0</v>
      </c>
      <c r="G34">
        <v>4</v>
      </c>
      <c r="H34">
        <v>1</v>
      </c>
      <c r="I34">
        <v>7</v>
      </c>
      <c r="J34" t="s">
        <v>115</v>
      </c>
    </row>
    <row r="35" spans="1:10" x14ac:dyDescent="0.2">
      <c r="A35" t="s">
        <v>53</v>
      </c>
      <c r="B35" s="28">
        <f t="shared" si="4"/>
        <v>0.25</v>
      </c>
      <c r="C35">
        <v>1</v>
      </c>
      <c r="D35">
        <v>0</v>
      </c>
      <c r="E35">
        <v>2</v>
      </c>
      <c r="F35">
        <v>1</v>
      </c>
      <c r="G35">
        <v>4</v>
      </c>
      <c r="H35">
        <v>1</v>
      </c>
      <c r="I35">
        <v>7</v>
      </c>
      <c r="J35" t="s">
        <v>115</v>
      </c>
    </row>
    <row r="36" spans="1:10" x14ac:dyDescent="0.2">
      <c r="A36" s="8" t="s">
        <v>54</v>
      </c>
      <c r="B36" s="29">
        <f t="shared" si="4"/>
        <v>0.16666666666666666</v>
      </c>
      <c r="C36" s="10">
        <v>1</v>
      </c>
      <c r="D36" s="10">
        <v>0</v>
      </c>
      <c r="E36" s="10">
        <v>2</v>
      </c>
      <c r="F36" s="10">
        <v>0</v>
      </c>
      <c r="G36" s="10">
        <v>4</v>
      </c>
      <c r="H36" s="10">
        <v>2</v>
      </c>
      <c r="I36" s="10">
        <v>7</v>
      </c>
      <c r="J36" s="10" t="s">
        <v>115</v>
      </c>
    </row>
    <row r="37" spans="1:10" x14ac:dyDescent="0.2">
      <c r="A37" s="7" t="s">
        <v>65</v>
      </c>
      <c r="B37" s="28">
        <f t="shared" si="4"/>
        <v>0.15873015873015872</v>
      </c>
      <c r="C37">
        <v>1</v>
      </c>
      <c r="D37">
        <v>0</v>
      </c>
      <c r="E37" s="11">
        <v>3</v>
      </c>
      <c r="F37" s="11">
        <v>1</v>
      </c>
      <c r="G37" s="11">
        <v>7</v>
      </c>
      <c r="H37" s="11">
        <v>1</v>
      </c>
      <c r="I37" s="11">
        <v>22</v>
      </c>
      <c r="J37" t="s">
        <v>115</v>
      </c>
    </row>
    <row r="38" spans="1:10" x14ac:dyDescent="0.2">
      <c r="A38" s="7" t="s">
        <v>55</v>
      </c>
      <c r="B38" s="28">
        <f t="shared" si="4"/>
        <v>0.60317460317460314</v>
      </c>
      <c r="C38">
        <v>1</v>
      </c>
      <c r="D38">
        <v>1</v>
      </c>
      <c r="E38" s="11">
        <v>3</v>
      </c>
      <c r="F38" s="11">
        <v>2</v>
      </c>
      <c r="G38" s="11">
        <v>7</v>
      </c>
      <c r="H38" s="11">
        <v>1</v>
      </c>
      <c r="I38" s="11">
        <v>22</v>
      </c>
      <c r="J38" t="s">
        <v>115</v>
      </c>
    </row>
    <row r="39" spans="1:10" x14ac:dyDescent="0.2">
      <c r="A39" s="7" t="s">
        <v>56</v>
      </c>
      <c r="B39" s="28">
        <f t="shared" si="4"/>
        <v>0.15873015873015872</v>
      </c>
      <c r="C39">
        <v>1</v>
      </c>
      <c r="D39">
        <v>0</v>
      </c>
      <c r="E39" s="11">
        <v>3</v>
      </c>
      <c r="F39" s="11">
        <v>1</v>
      </c>
      <c r="G39" s="11">
        <v>7</v>
      </c>
      <c r="H39" s="11">
        <v>1</v>
      </c>
      <c r="I39" s="11">
        <v>22</v>
      </c>
      <c r="J39" t="s">
        <v>115</v>
      </c>
    </row>
    <row r="40" spans="1:10" x14ac:dyDescent="0.2">
      <c r="A40" s="8" t="s">
        <v>57</v>
      </c>
      <c r="B40" s="29">
        <f t="shared" si="4"/>
        <v>0.60317460317460314</v>
      </c>
      <c r="C40" s="10">
        <v>1</v>
      </c>
      <c r="D40" s="10">
        <v>1</v>
      </c>
      <c r="E40" s="10">
        <v>3</v>
      </c>
      <c r="F40" s="10">
        <v>2</v>
      </c>
      <c r="G40" s="10">
        <v>7</v>
      </c>
      <c r="H40" s="10">
        <v>1</v>
      </c>
      <c r="I40" s="10">
        <v>22</v>
      </c>
      <c r="J40" s="10" t="s">
        <v>115</v>
      </c>
    </row>
    <row r="41" spans="1:10" x14ac:dyDescent="0.2">
      <c r="A41" s="7" t="s">
        <v>66</v>
      </c>
      <c r="B41" s="28">
        <f t="shared" si="4"/>
        <v>0.33333333333333331</v>
      </c>
      <c r="C41" s="11">
        <v>1</v>
      </c>
      <c r="D41" s="11">
        <v>1</v>
      </c>
      <c r="E41" s="11">
        <v>3</v>
      </c>
      <c r="F41" s="11">
        <v>0</v>
      </c>
      <c r="G41" s="11">
        <v>7</v>
      </c>
      <c r="H41" s="11">
        <v>0</v>
      </c>
      <c r="I41" s="11">
        <v>48</v>
      </c>
      <c r="J41" t="s">
        <v>115</v>
      </c>
    </row>
    <row r="42" spans="1:10" x14ac:dyDescent="0.2">
      <c r="A42" s="7" t="s">
        <v>58</v>
      </c>
      <c r="B42" s="28">
        <f t="shared" si="4"/>
        <v>0.33333333333333331</v>
      </c>
      <c r="C42" s="11">
        <v>1</v>
      </c>
      <c r="D42" s="11">
        <v>1</v>
      </c>
      <c r="E42" s="11">
        <v>3</v>
      </c>
      <c r="F42" s="11">
        <v>0</v>
      </c>
      <c r="G42" s="11">
        <v>7</v>
      </c>
      <c r="H42" s="11">
        <v>0</v>
      </c>
      <c r="I42" s="11">
        <v>48</v>
      </c>
      <c r="J42" t="s">
        <v>115</v>
      </c>
    </row>
    <row r="43" spans="1:10" x14ac:dyDescent="0.2">
      <c r="A43" s="7" t="s">
        <v>59</v>
      </c>
      <c r="B43" s="28">
        <f t="shared" si="4"/>
        <v>0.33333333333333331</v>
      </c>
      <c r="C43" s="11">
        <v>1</v>
      </c>
      <c r="D43" s="11">
        <v>1</v>
      </c>
      <c r="E43" s="11">
        <v>3</v>
      </c>
      <c r="F43" s="11">
        <v>0</v>
      </c>
      <c r="G43" s="11">
        <v>7</v>
      </c>
      <c r="H43" s="11">
        <v>0</v>
      </c>
      <c r="I43" s="11">
        <v>48</v>
      </c>
      <c r="J43" t="s">
        <v>115</v>
      </c>
    </row>
    <row r="44" spans="1:10" x14ac:dyDescent="0.2">
      <c r="A44" s="8" t="s">
        <v>60</v>
      </c>
      <c r="B44" s="29">
        <f t="shared" si="4"/>
        <v>0.55555555555555547</v>
      </c>
      <c r="C44" s="12">
        <v>1</v>
      </c>
      <c r="D44" s="10">
        <v>1</v>
      </c>
      <c r="E44" s="12">
        <v>3</v>
      </c>
      <c r="F44" s="12">
        <v>2</v>
      </c>
      <c r="G44" s="12">
        <v>7</v>
      </c>
      <c r="H44" s="12">
        <v>0</v>
      </c>
      <c r="I44" s="12">
        <v>48</v>
      </c>
      <c r="J44" s="10" t="s">
        <v>115</v>
      </c>
    </row>
    <row r="46" spans="1:10" s="4" customFormat="1" x14ac:dyDescent="0.2">
      <c r="A46" s="2" t="s">
        <v>67</v>
      </c>
    </row>
  </sheetData>
  <mergeCells count="15">
    <mergeCell ref="B16:B17"/>
    <mergeCell ref="C16:D16"/>
    <mergeCell ref="E16:F16"/>
    <mergeCell ref="G16:H16"/>
    <mergeCell ref="I16:J16"/>
    <mergeCell ref="C1:D1"/>
    <mergeCell ref="E1:F1"/>
    <mergeCell ref="G1:H1"/>
    <mergeCell ref="I1:J1"/>
    <mergeCell ref="B1:B2"/>
    <mergeCell ref="B31:B32"/>
    <mergeCell ref="C31:D31"/>
    <mergeCell ref="E31:F31"/>
    <mergeCell ref="G31:H31"/>
    <mergeCell ref="I31:J3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53"/>
  <sheetViews>
    <sheetView tabSelected="1" topLeftCell="L18" workbookViewId="0">
      <selection activeCell="Z51" sqref="Z51"/>
    </sheetView>
  </sheetViews>
  <sheetFormatPr baseColWidth="10" defaultColWidth="8.83203125" defaultRowHeight="15" x14ac:dyDescent="0.2"/>
  <cols>
    <col min="1" max="1" width="10.1640625" customWidth="1"/>
    <col min="2" max="2" width="10.5" bestFit="1" customWidth="1"/>
    <col min="3" max="4" width="9.83203125" customWidth="1"/>
    <col min="5" max="5" width="9.5" customWidth="1"/>
    <col min="6" max="6" width="13.6640625" customWidth="1"/>
  </cols>
  <sheetData>
    <row r="1" spans="1:46" x14ac:dyDescent="0.2">
      <c r="A1" s="17"/>
      <c r="B1" s="37" t="s">
        <v>114</v>
      </c>
      <c r="C1" s="37"/>
      <c r="D1" s="37"/>
      <c r="E1" s="37"/>
      <c r="F1" s="13"/>
      <c r="G1" s="38" t="s">
        <v>117</v>
      </c>
      <c r="H1" s="39"/>
      <c r="I1" s="39"/>
      <c r="K1" s="14" t="s">
        <v>131</v>
      </c>
      <c r="O1" s="33" t="s">
        <v>132</v>
      </c>
      <c r="P1" s="33" t="s">
        <v>133</v>
      </c>
      <c r="Q1" s="33" t="s">
        <v>134</v>
      </c>
      <c r="R1" s="33" t="s">
        <v>135</v>
      </c>
      <c r="S1" s="33" t="s">
        <v>136</v>
      </c>
      <c r="T1" s="33" t="s">
        <v>137</v>
      </c>
      <c r="U1" s="33" t="s">
        <v>138</v>
      </c>
      <c r="V1" s="33" t="s">
        <v>140</v>
      </c>
      <c r="W1" s="33" t="s">
        <v>141</v>
      </c>
      <c r="X1" s="33" t="s">
        <v>150</v>
      </c>
      <c r="Y1" s="33" t="s">
        <v>139</v>
      </c>
      <c r="Z1" s="33" t="s">
        <v>143</v>
      </c>
      <c r="AA1" s="33" t="s">
        <v>144</v>
      </c>
      <c r="AB1" s="33" t="s">
        <v>145</v>
      </c>
      <c r="AC1" s="33" t="s">
        <v>146</v>
      </c>
      <c r="AD1" s="33" t="s">
        <v>178</v>
      </c>
      <c r="AE1" s="33" t="s">
        <v>193</v>
      </c>
      <c r="AF1" s="33" t="s">
        <v>194</v>
      </c>
    </row>
    <row r="2" spans="1:46" x14ac:dyDescent="0.2">
      <c r="A2" s="18" t="s">
        <v>116</v>
      </c>
      <c r="B2" s="14" t="s">
        <v>49</v>
      </c>
      <c r="C2" s="14" t="s">
        <v>50</v>
      </c>
      <c r="D2" s="14" t="s">
        <v>51</v>
      </c>
      <c r="E2" s="14" t="s">
        <v>129</v>
      </c>
      <c r="F2" s="14" t="s">
        <v>130</v>
      </c>
      <c r="G2" s="15" t="s">
        <v>118</v>
      </c>
      <c r="H2" s="16" t="s">
        <v>119</v>
      </c>
      <c r="I2" s="16" t="s">
        <v>120</v>
      </c>
      <c r="O2" s="33" t="s">
        <v>132</v>
      </c>
      <c r="P2" s="33" t="s">
        <v>133</v>
      </c>
      <c r="Q2" s="33" t="s">
        <v>134</v>
      </c>
      <c r="R2" s="33" t="s">
        <v>135</v>
      </c>
      <c r="S2" s="33" t="s">
        <v>136</v>
      </c>
      <c r="T2" s="33" t="s">
        <v>137</v>
      </c>
      <c r="U2" s="33" t="s">
        <v>138</v>
      </c>
      <c r="V2" s="33" t="s">
        <v>140</v>
      </c>
      <c r="W2" s="33" t="s">
        <v>141</v>
      </c>
      <c r="X2" s="33" t="s">
        <v>150</v>
      </c>
      <c r="Y2" s="33" t="s">
        <v>139</v>
      </c>
      <c r="Z2" s="33" t="s">
        <v>143</v>
      </c>
      <c r="AA2" s="33" t="s">
        <v>144</v>
      </c>
      <c r="AB2" s="33" t="s">
        <v>145</v>
      </c>
      <c r="AC2" s="33" t="s">
        <v>146</v>
      </c>
      <c r="AD2" s="33" t="s">
        <v>178</v>
      </c>
      <c r="AE2" s="33" t="s">
        <v>193</v>
      </c>
      <c r="AF2" s="33" t="s">
        <v>194</v>
      </c>
    </row>
    <row r="3" spans="1:46" x14ac:dyDescent="0.2">
      <c r="A3" s="19" t="s">
        <v>64</v>
      </c>
      <c r="B3" s="23">
        <v>0.125</v>
      </c>
      <c r="C3" s="23">
        <v>0</v>
      </c>
      <c r="D3" s="23">
        <v>8.3333333333333329E-2</v>
      </c>
      <c r="E3" s="23">
        <f>AVERAGE(B3:D3)</f>
        <v>6.9444444444444434E-2</v>
      </c>
      <c r="F3" s="23">
        <f t="shared" ref="F3:F14" si="0">(B3*B$17+C3*C$17+D3*D$17)/(B$17+C$17+D$17)</f>
        <v>0.10005701502876349</v>
      </c>
      <c r="G3" s="24">
        <v>1.7142857142857142</v>
      </c>
      <c r="H3" s="25">
        <v>3.4285714285714284</v>
      </c>
      <c r="I3" s="25">
        <v>4</v>
      </c>
      <c r="K3" s="32">
        <v>2.73</v>
      </c>
      <c r="L3">
        <f>1+2+4+7</f>
        <v>14</v>
      </c>
      <c r="O3" s="33">
        <f>SQRT(B3*B3+C3*C3+D3*D3)</f>
        <v>0.15023130314433289</v>
      </c>
      <c r="P3" s="34">
        <f>SUM(B3:D3)</f>
        <v>0.20833333333333331</v>
      </c>
      <c r="Q3" s="33">
        <f>14-R3</f>
        <v>12</v>
      </c>
      <c r="R3" s="33">
        <v>2</v>
      </c>
      <c r="S3" s="33">
        <f t="shared" ref="S3:S14" si="1">1-O3</f>
        <v>0.84976869685566714</v>
      </c>
      <c r="T3" s="33">
        <f t="shared" ref="T3:T14" si="2">1-O3</f>
        <v>0.84976869685566714</v>
      </c>
      <c r="U3" s="33">
        <f>Q3/(Q3+R3)</f>
        <v>0.8571428571428571</v>
      </c>
      <c r="V3">
        <f>SQRT($M$20*$M$20*B3*B3+$N$20*$N$20*C3*C3+$O$20*$O$20*D3*D3)</f>
        <v>9.122868853113647E-2</v>
      </c>
      <c r="W3">
        <f>$M$20*B3+$N$20*C3+$O$20*D3</f>
        <v>0.10008333333333333</v>
      </c>
      <c r="X3">
        <f>1-V3</f>
        <v>0.90877131146886359</v>
      </c>
      <c r="Y3">
        <f>1-W3</f>
        <v>0.8999166666666667</v>
      </c>
      <c r="Z3">
        <f>$Q$16*Q3/($Q$16*Q3+$R$16*R3)</f>
        <v>0.8571428571428571</v>
      </c>
      <c r="AA3" s="23">
        <f>I3</f>
        <v>4</v>
      </c>
      <c r="AB3">
        <f>AA3/5</f>
        <v>0.8</v>
      </c>
      <c r="AC3">
        <f>AA3/MAX($AA$3:$AA$14)</f>
        <v>0.93333333333333335</v>
      </c>
      <c r="AD3">
        <v>4</v>
      </c>
      <c r="AE3">
        <v>2</v>
      </c>
      <c r="AF3">
        <v>4</v>
      </c>
      <c r="AH3">
        <v>4</v>
      </c>
      <c r="AI3" s="23">
        <v>0.90877131146886359</v>
      </c>
      <c r="AJ3" s="23">
        <v>0.8999166666666667</v>
      </c>
      <c r="AK3" s="23">
        <v>8.3333333333333329E-2</v>
      </c>
      <c r="AO3">
        <v>0.84976869685566714</v>
      </c>
      <c r="AP3">
        <v>0.84976869685566714</v>
      </c>
      <c r="AQ3">
        <v>0.8571428571428571</v>
      </c>
      <c r="AR3">
        <v>1.7142857142857142</v>
      </c>
      <c r="AS3">
        <v>3.4285714285714284</v>
      </c>
      <c r="AT3">
        <v>4</v>
      </c>
    </row>
    <row r="4" spans="1:46" x14ac:dyDescent="0.2">
      <c r="A4" s="17" t="s">
        <v>52</v>
      </c>
      <c r="B4" s="23">
        <v>0.625</v>
      </c>
      <c r="C4" s="23">
        <v>0.16666666666666666</v>
      </c>
      <c r="D4" s="23">
        <v>0.41666666666666669</v>
      </c>
      <c r="E4" s="23">
        <f t="shared" ref="E4:E14" si="3">AVERAGE(B4:D4)</f>
        <v>0.40277777777777773</v>
      </c>
      <c r="F4" s="23">
        <f t="shared" si="0"/>
        <v>0.52730254737680848</v>
      </c>
      <c r="G4" s="24">
        <v>2</v>
      </c>
      <c r="H4" s="25">
        <v>2.5714285714285716</v>
      </c>
      <c r="I4" s="25">
        <v>2.8571428571428572</v>
      </c>
      <c r="K4" s="32">
        <v>2.73</v>
      </c>
      <c r="L4">
        <f t="shared" ref="L4:L6" si="4">1+2+4+7</f>
        <v>14</v>
      </c>
      <c r="O4" s="33">
        <f t="shared" ref="O4:O14" si="5">SQRT(B4*B4+C4*C4+D4*D4)</f>
        <v>0.76942438802580781</v>
      </c>
      <c r="P4" s="34">
        <f t="shared" ref="P4:P14" si="6">SUM(B4:D4)</f>
        <v>1.2083333333333333</v>
      </c>
      <c r="Q4" s="33">
        <f>14-R4</f>
        <v>6</v>
      </c>
      <c r="R4" s="33">
        <v>8</v>
      </c>
      <c r="S4" s="33">
        <f t="shared" si="1"/>
        <v>0.23057561197419219</v>
      </c>
      <c r="T4" s="33">
        <f t="shared" si="2"/>
        <v>0.23057561197419219</v>
      </c>
      <c r="U4" s="33">
        <f t="shared" ref="U4:U14" si="7">Q4/(Q4+R4)</f>
        <v>0.42857142857142855</v>
      </c>
      <c r="V4">
        <f t="shared" ref="V4:V14" si="8">SQRT($M$20*$M$20*B4*B4+$N$20*$N$20*C4*C4+$O$20*$O$20*D4*D4)</f>
        <v>0.45694183467677568</v>
      </c>
      <c r="W4">
        <f t="shared" ref="W4:W14" si="9">$M$20*B4+$N$20*C4+$O$20*D4</f>
        <v>0.52741666666666664</v>
      </c>
      <c r="X4">
        <f t="shared" ref="X4:X14" si="10">1-V4</f>
        <v>0.54305816532322426</v>
      </c>
      <c r="Y4">
        <f t="shared" ref="Y4:Y14" si="11">1-W4</f>
        <v>0.47258333333333336</v>
      </c>
      <c r="Z4">
        <f t="shared" ref="Z4:Z14" si="12">$Q$16*Q4/($Q$16*Q4+$R$16*R4)</f>
        <v>0.42857142857142855</v>
      </c>
      <c r="AA4" s="23">
        <f t="shared" ref="AA4:AA14" si="13">I4</f>
        <v>2.8571428571428572</v>
      </c>
      <c r="AB4">
        <f t="shared" ref="AB4:AB14" si="14">AA4/5</f>
        <v>0.5714285714285714</v>
      </c>
      <c r="AC4">
        <f t="shared" ref="AC4:AC14" si="15">AA4/MAX($AA$3:$AA$14)</f>
        <v>0.66666666666666674</v>
      </c>
      <c r="AD4">
        <v>2</v>
      </c>
      <c r="AE4">
        <v>4</v>
      </c>
      <c r="AF4">
        <v>2</v>
      </c>
      <c r="AH4">
        <v>2.8571428571428572</v>
      </c>
      <c r="AI4" s="23">
        <v>0.54305816532322426</v>
      </c>
      <c r="AJ4" s="23">
        <v>0.47258333333333336</v>
      </c>
      <c r="AK4" s="23">
        <v>0.41666666666666669</v>
      </c>
      <c r="AO4">
        <v>0.23057561197419219</v>
      </c>
      <c r="AP4">
        <v>0.23057561197419219</v>
      </c>
      <c r="AQ4">
        <v>0.42857142857142855</v>
      </c>
      <c r="AR4">
        <v>2</v>
      </c>
      <c r="AS4">
        <v>2.5714285714285716</v>
      </c>
      <c r="AT4">
        <v>2.8571428571428572</v>
      </c>
    </row>
    <row r="5" spans="1:46" x14ac:dyDescent="0.2">
      <c r="A5" s="17" t="s">
        <v>53</v>
      </c>
      <c r="B5" s="23">
        <v>0</v>
      </c>
      <c r="C5" s="23">
        <v>0.16666666666666666</v>
      </c>
      <c r="D5" s="23">
        <v>0.25</v>
      </c>
      <c r="E5" s="23">
        <f t="shared" si="3"/>
        <v>0.13888888888888887</v>
      </c>
      <c r="F5" s="23">
        <f t="shared" si="0"/>
        <v>5.509675701195034E-2</v>
      </c>
      <c r="G5" s="24">
        <v>2</v>
      </c>
      <c r="H5" s="25">
        <v>3.5714285714285716</v>
      </c>
      <c r="I5" s="25">
        <v>4.2857142857142856</v>
      </c>
      <c r="K5" s="32">
        <v>2.73</v>
      </c>
      <c r="L5">
        <f t="shared" si="4"/>
        <v>14</v>
      </c>
      <c r="O5" s="33">
        <f t="shared" si="5"/>
        <v>0.30046260628866578</v>
      </c>
      <c r="P5" s="34">
        <f t="shared" si="6"/>
        <v>0.41666666666666663</v>
      </c>
      <c r="Q5" s="33">
        <f>14-R5</f>
        <v>11</v>
      </c>
      <c r="R5" s="33">
        <v>3</v>
      </c>
      <c r="S5" s="33">
        <f t="shared" si="1"/>
        <v>0.69953739371133428</v>
      </c>
      <c r="T5" s="33">
        <f t="shared" si="2"/>
        <v>0.69953739371133428</v>
      </c>
      <c r="U5" s="33">
        <f t="shared" si="7"/>
        <v>0.7857142857142857</v>
      </c>
      <c r="V5">
        <f t="shared" si="8"/>
        <v>3.8897300677553447E-2</v>
      </c>
      <c r="W5">
        <f t="shared" si="9"/>
        <v>5.5E-2</v>
      </c>
      <c r="X5">
        <f t="shared" si="10"/>
        <v>0.96110269932244652</v>
      </c>
      <c r="Y5">
        <f t="shared" si="11"/>
        <v>0.94499999999999995</v>
      </c>
      <c r="Z5">
        <f t="shared" si="12"/>
        <v>0.7857142857142857</v>
      </c>
      <c r="AA5" s="23">
        <f t="shared" si="13"/>
        <v>4.2857142857142856</v>
      </c>
      <c r="AB5">
        <f t="shared" si="14"/>
        <v>0.8571428571428571</v>
      </c>
      <c r="AC5">
        <f t="shared" si="15"/>
        <v>1</v>
      </c>
      <c r="AD5">
        <v>4</v>
      </c>
      <c r="AE5">
        <v>2</v>
      </c>
      <c r="AF5">
        <v>4</v>
      </c>
      <c r="AH5">
        <v>4.2857142857142856</v>
      </c>
      <c r="AI5" s="23">
        <v>0.96110269932244652</v>
      </c>
      <c r="AJ5" s="23">
        <v>0.94499999999999995</v>
      </c>
      <c r="AK5" s="23">
        <v>0.25</v>
      </c>
      <c r="AO5">
        <v>0.69953739371133428</v>
      </c>
      <c r="AP5">
        <v>0.69953739371133428</v>
      </c>
      <c r="AQ5">
        <v>0.7857142857142857</v>
      </c>
      <c r="AR5">
        <v>2</v>
      </c>
      <c r="AS5">
        <v>3.5714285714285716</v>
      </c>
      <c r="AT5">
        <v>4.2857142857142856</v>
      </c>
    </row>
    <row r="6" spans="1:46" x14ac:dyDescent="0.2">
      <c r="A6" s="20" t="s">
        <v>54</v>
      </c>
      <c r="B6" s="26">
        <v>0.125</v>
      </c>
      <c r="C6" s="26">
        <v>0</v>
      </c>
      <c r="D6" s="26">
        <v>0.16666666666666666</v>
      </c>
      <c r="E6" s="26">
        <f t="shared" si="3"/>
        <v>9.722222222222221E-2</v>
      </c>
      <c r="F6" s="26">
        <f t="shared" si="0"/>
        <v>0.10941677662174991</v>
      </c>
      <c r="G6" s="27">
        <v>1.5714285714285714</v>
      </c>
      <c r="H6" s="26">
        <v>2.5714285714285716</v>
      </c>
      <c r="I6" s="26">
        <v>3.7142857142857144</v>
      </c>
      <c r="K6" s="32">
        <v>2.73</v>
      </c>
      <c r="L6">
        <f t="shared" si="4"/>
        <v>14</v>
      </c>
      <c r="O6" s="33">
        <f t="shared" si="5"/>
        <v>0.20833333333333334</v>
      </c>
      <c r="P6" s="34">
        <f t="shared" si="6"/>
        <v>0.29166666666666663</v>
      </c>
      <c r="Q6" s="33">
        <f>14-R6</f>
        <v>11</v>
      </c>
      <c r="R6" s="33">
        <v>3</v>
      </c>
      <c r="S6" s="33">
        <f t="shared" si="1"/>
        <v>0.79166666666666663</v>
      </c>
      <c r="T6" s="33">
        <f t="shared" si="2"/>
        <v>0.79166666666666663</v>
      </c>
      <c r="U6" s="33">
        <f t="shared" si="7"/>
        <v>0.7857142857142857</v>
      </c>
      <c r="V6">
        <f t="shared" si="8"/>
        <v>9.2649916052009701E-2</v>
      </c>
      <c r="W6">
        <f t="shared" si="9"/>
        <v>0.10941666666666666</v>
      </c>
      <c r="X6">
        <f t="shared" si="10"/>
        <v>0.90735008394799033</v>
      </c>
      <c r="Y6">
        <f t="shared" si="11"/>
        <v>0.89058333333333328</v>
      </c>
      <c r="Z6">
        <f t="shared" si="12"/>
        <v>0.7857142857142857</v>
      </c>
      <c r="AA6" s="23">
        <f t="shared" si="13"/>
        <v>3.7142857142857144</v>
      </c>
      <c r="AB6">
        <f t="shared" si="14"/>
        <v>0.74285714285714288</v>
      </c>
      <c r="AC6">
        <f t="shared" si="15"/>
        <v>0.8666666666666667</v>
      </c>
      <c r="AD6">
        <v>4</v>
      </c>
      <c r="AE6">
        <v>1</v>
      </c>
      <c r="AF6">
        <v>2</v>
      </c>
      <c r="AH6">
        <v>3.7142857142857144</v>
      </c>
      <c r="AI6" s="26">
        <v>0.90735008394799033</v>
      </c>
      <c r="AJ6" s="26">
        <v>0.89058333333333328</v>
      </c>
      <c r="AK6" s="26">
        <v>0.16666666666666666</v>
      </c>
      <c r="AO6">
        <v>0.79166666666666663</v>
      </c>
      <c r="AP6">
        <v>0.79166666666666663</v>
      </c>
      <c r="AQ6">
        <v>0.7857142857142857</v>
      </c>
      <c r="AR6">
        <v>1.5714285714285714</v>
      </c>
      <c r="AS6">
        <v>2.5714285714285716</v>
      </c>
      <c r="AT6">
        <v>3.7142857142857144</v>
      </c>
    </row>
    <row r="7" spans="1:46" x14ac:dyDescent="0.2">
      <c r="A7" s="21" t="s">
        <v>65</v>
      </c>
      <c r="B7" s="23">
        <v>0</v>
      </c>
      <c r="C7" s="23">
        <v>0</v>
      </c>
      <c r="D7" s="23">
        <v>0.15873015873015872</v>
      </c>
      <c r="E7" s="23">
        <f t="shared" si="3"/>
        <v>5.2910052910052907E-2</v>
      </c>
      <c r="F7" s="23">
        <f t="shared" si="0"/>
        <v>1.7828117319974138E-2</v>
      </c>
      <c r="G7" s="24">
        <v>1.8571428571428572</v>
      </c>
      <c r="H7" s="25">
        <v>3.2857142857142856</v>
      </c>
      <c r="I7" s="25">
        <v>4.1428571428571432</v>
      </c>
      <c r="K7" s="32">
        <v>4.6399999999999997</v>
      </c>
      <c r="L7">
        <f>1+3+7+22</f>
        <v>33</v>
      </c>
      <c r="O7" s="33">
        <f t="shared" si="5"/>
        <v>0.15873015873015872</v>
      </c>
      <c r="P7" s="34">
        <f t="shared" si="6"/>
        <v>0.15873015873015872</v>
      </c>
      <c r="Q7" s="33">
        <f>33-R7</f>
        <v>31</v>
      </c>
      <c r="R7" s="33">
        <v>2</v>
      </c>
      <c r="S7" s="33">
        <f t="shared" si="1"/>
        <v>0.84126984126984128</v>
      </c>
      <c r="T7" s="33">
        <f t="shared" si="2"/>
        <v>0.84126984126984128</v>
      </c>
      <c r="U7" s="33">
        <f t="shared" si="7"/>
        <v>0.93939393939393945</v>
      </c>
      <c r="V7">
        <f t="shared" si="8"/>
        <v>1.7777777777777778E-2</v>
      </c>
      <c r="W7">
        <f t="shared" si="9"/>
        <v>1.7777777777777778E-2</v>
      </c>
      <c r="X7">
        <f t="shared" si="10"/>
        <v>0.98222222222222222</v>
      </c>
      <c r="Y7">
        <f t="shared" si="11"/>
        <v>0.98222222222222222</v>
      </c>
      <c r="Z7">
        <f t="shared" si="12"/>
        <v>0.93939393939393945</v>
      </c>
      <c r="AA7" s="23">
        <f t="shared" si="13"/>
        <v>4.1428571428571432</v>
      </c>
      <c r="AB7">
        <f t="shared" si="14"/>
        <v>0.82857142857142863</v>
      </c>
      <c r="AC7">
        <f t="shared" si="15"/>
        <v>0.96666666666666679</v>
      </c>
      <c r="AD7">
        <v>5</v>
      </c>
      <c r="AE7">
        <v>1</v>
      </c>
      <c r="AF7">
        <v>3</v>
      </c>
      <c r="AH7">
        <v>4.1428571428571432</v>
      </c>
      <c r="AI7" s="23">
        <v>0.98222222222222222</v>
      </c>
      <c r="AJ7" s="23">
        <v>0.98222222222222222</v>
      </c>
      <c r="AK7" s="23">
        <v>0.15873015873015872</v>
      </c>
      <c r="AO7">
        <v>0.84126984126984128</v>
      </c>
      <c r="AP7">
        <v>0.84126984126984128</v>
      </c>
      <c r="AQ7">
        <v>0.93939393939393945</v>
      </c>
      <c r="AR7">
        <v>1.8571428571428572</v>
      </c>
      <c r="AS7">
        <v>3.2857142857142856</v>
      </c>
      <c r="AT7">
        <v>4.1428571428571432</v>
      </c>
    </row>
    <row r="8" spans="1:46" x14ac:dyDescent="0.2">
      <c r="A8" s="21" t="s">
        <v>55</v>
      </c>
      <c r="B8" s="23">
        <v>0.33333333333333331</v>
      </c>
      <c r="C8" s="23">
        <v>0</v>
      </c>
      <c r="D8" s="23">
        <v>0.60317460317460314</v>
      </c>
      <c r="E8" s="23">
        <f t="shared" si="3"/>
        <v>0.31216931216931215</v>
      </c>
      <c r="F8" s="23">
        <f t="shared" si="0"/>
        <v>0.30960618831130721</v>
      </c>
      <c r="G8" s="24">
        <v>2.1428571428571428</v>
      </c>
      <c r="H8" s="25">
        <v>2</v>
      </c>
      <c r="I8" s="25">
        <v>3</v>
      </c>
      <c r="K8" s="32">
        <v>4.6399999999999997</v>
      </c>
      <c r="L8">
        <f t="shared" ref="L8:L10" si="16">1+3+7+22</f>
        <v>33</v>
      </c>
      <c r="O8" s="33">
        <f t="shared" si="5"/>
        <v>0.68915216971721938</v>
      </c>
      <c r="P8" s="34">
        <f t="shared" si="6"/>
        <v>0.93650793650793651</v>
      </c>
      <c r="Q8" s="33">
        <f>33-R8</f>
        <v>27</v>
      </c>
      <c r="R8" s="33">
        <v>6</v>
      </c>
      <c r="S8" s="33">
        <f t="shared" si="1"/>
        <v>0.31084783028278062</v>
      </c>
      <c r="T8" s="33">
        <f t="shared" si="2"/>
        <v>0.31084783028278062</v>
      </c>
      <c r="U8" s="33">
        <f t="shared" si="7"/>
        <v>0.81818181818181823</v>
      </c>
      <c r="V8">
        <f t="shared" si="8"/>
        <v>0.25125236931503697</v>
      </c>
      <c r="W8">
        <f t="shared" si="9"/>
        <v>0.30955555555555553</v>
      </c>
      <c r="X8">
        <f t="shared" si="10"/>
        <v>0.74874763068496297</v>
      </c>
      <c r="Y8">
        <f t="shared" si="11"/>
        <v>0.69044444444444442</v>
      </c>
      <c r="Z8">
        <f t="shared" si="12"/>
        <v>0.81818181818181823</v>
      </c>
      <c r="AA8" s="23">
        <f t="shared" si="13"/>
        <v>3</v>
      </c>
      <c r="AB8">
        <f t="shared" si="14"/>
        <v>0.6</v>
      </c>
      <c r="AC8">
        <f t="shared" si="15"/>
        <v>0.70000000000000007</v>
      </c>
      <c r="AD8">
        <v>3</v>
      </c>
      <c r="AE8">
        <v>1</v>
      </c>
      <c r="AF8">
        <v>1</v>
      </c>
      <c r="AH8">
        <v>3</v>
      </c>
      <c r="AI8" s="23">
        <v>0.74874763068496297</v>
      </c>
      <c r="AJ8" s="23">
        <v>0.69044444444444442</v>
      </c>
      <c r="AK8" s="23">
        <v>0.60317460317460314</v>
      </c>
      <c r="AO8">
        <v>0.31084783028278062</v>
      </c>
      <c r="AP8">
        <v>0.31084783028278062</v>
      </c>
      <c r="AQ8">
        <v>0.81818181818181823</v>
      </c>
      <c r="AR8">
        <v>2.1428571428571428</v>
      </c>
      <c r="AS8">
        <v>2</v>
      </c>
      <c r="AT8">
        <v>3</v>
      </c>
    </row>
    <row r="9" spans="1:46" x14ac:dyDescent="0.2">
      <c r="A9" s="21" t="s">
        <v>56</v>
      </c>
      <c r="B9" s="23">
        <v>0</v>
      </c>
      <c r="C9" s="23">
        <v>0.33333333333333331</v>
      </c>
      <c r="D9" s="23">
        <v>0.15873015873015872</v>
      </c>
      <c r="E9" s="23">
        <f t="shared" si="3"/>
        <v>0.16402116402116401</v>
      </c>
      <c r="F9" s="23">
        <f t="shared" si="0"/>
        <v>7.1863061785956278E-2</v>
      </c>
      <c r="G9" s="24">
        <v>1.7142857142857142</v>
      </c>
      <c r="H9" s="25">
        <v>3.7142857142857144</v>
      </c>
      <c r="I9" s="25">
        <v>3.2857142857142856</v>
      </c>
      <c r="K9" s="32">
        <v>4.6399999999999997</v>
      </c>
      <c r="L9">
        <f t="shared" si="16"/>
        <v>33</v>
      </c>
      <c r="O9" s="33">
        <f t="shared" si="5"/>
        <v>0.36919693173374624</v>
      </c>
      <c r="P9" s="34">
        <f t="shared" si="6"/>
        <v>0.49206349206349204</v>
      </c>
      <c r="Q9" s="33">
        <f>33-R9</f>
        <v>28</v>
      </c>
      <c r="R9" s="33">
        <v>5</v>
      </c>
      <c r="S9" s="33">
        <f t="shared" si="1"/>
        <v>0.63080306826625376</v>
      </c>
      <c r="T9" s="33">
        <f t="shared" si="2"/>
        <v>0.63080306826625376</v>
      </c>
      <c r="U9" s="33">
        <f t="shared" si="7"/>
        <v>0.84848484848484851</v>
      </c>
      <c r="V9">
        <f t="shared" si="8"/>
        <v>5.6851115932020621E-2</v>
      </c>
      <c r="W9">
        <f t="shared" si="9"/>
        <v>7.1777777777777774E-2</v>
      </c>
      <c r="X9">
        <f t="shared" si="10"/>
        <v>0.94314888406797937</v>
      </c>
      <c r="Y9">
        <f t="shared" si="11"/>
        <v>0.92822222222222228</v>
      </c>
      <c r="Z9">
        <f t="shared" si="12"/>
        <v>0.84848484848484851</v>
      </c>
      <c r="AA9" s="23">
        <f t="shared" si="13"/>
        <v>3.2857142857142856</v>
      </c>
      <c r="AB9">
        <f t="shared" si="14"/>
        <v>0.65714285714285714</v>
      </c>
      <c r="AC9">
        <f t="shared" si="15"/>
        <v>0.76666666666666661</v>
      </c>
      <c r="AD9">
        <v>4</v>
      </c>
      <c r="AE9">
        <v>2</v>
      </c>
      <c r="AF9">
        <v>4</v>
      </c>
      <c r="AH9">
        <v>3.2857142857142856</v>
      </c>
      <c r="AI9" s="23">
        <v>0.94314888406797937</v>
      </c>
      <c r="AJ9" s="23">
        <v>0.92822222222222228</v>
      </c>
      <c r="AK9" s="23">
        <v>0.15873015873015872</v>
      </c>
      <c r="AO9">
        <v>0.63080306826625376</v>
      </c>
      <c r="AP9">
        <v>0.63080306826625376</v>
      </c>
      <c r="AQ9">
        <v>0.84848484848484851</v>
      </c>
      <c r="AR9">
        <v>1.7142857142857142</v>
      </c>
      <c r="AS9">
        <v>3.7142857142857144</v>
      </c>
      <c r="AT9">
        <v>3.2857142857142856</v>
      </c>
    </row>
    <row r="10" spans="1:46" x14ac:dyDescent="0.2">
      <c r="A10" s="20" t="s">
        <v>57</v>
      </c>
      <c r="B10" s="26">
        <v>8.3333333333333329E-2</v>
      </c>
      <c r="C10" s="26">
        <v>0</v>
      </c>
      <c r="D10" s="26">
        <v>0.60317460317460314</v>
      </c>
      <c r="E10" s="26">
        <f t="shared" si="3"/>
        <v>0.22883597883597884</v>
      </c>
      <c r="F10" s="26">
        <f t="shared" si="0"/>
        <v>0.12821168143975312</v>
      </c>
      <c r="G10" s="27">
        <v>1.8571428571428572</v>
      </c>
      <c r="H10" s="26">
        <v>3.1428571428571428</v>
      </c>
      <c r="I10" s="26">
        <v>3.5714285714285716</v>
      </c>
      <c r="K10" s="32">
        <v>4.6399999999999997</v>
      </c>
      <c r="L10">
        <f t="shared" si="16"/>
        <v>33</v>
      </c>
      <c r="O10" s="33">
        <f t="shared" si="5"/>
        <v>0.6089039713774943</v>
      </c>
      <c r="P10" s="34">
        <f t="shared" si="6"/>
        <v>0.68650793650793651</v>
      </c>
      <c r="Q10" s="33">
        <f>33-R10</f>
        <v>28</v>
      </c>
      <c r="R10" s="33">
        <v>5</v>
      </c>
      <c r="S10" s="33">
        <f t="shared" si="1"/>
        <v>0.3910960286225057</v>
      </c>
      <c r="T10" s="33">
        <f t="shared" si="2"/>
        <v>0.3910960286225057</v>
      </c>
      <c r="U10" s="33">
        <f t="shared" si="7"/>
        <v>0.84848484848484851</v>
      </c>
      <c r="V10">
        <f t="shared" si="8"/>
        <v>9.0686289407052881E-2</v>
      </c>
      <c r="W10">
        <f t="shared" si="9"/>
        <v>0.12805555555555553</v>
      </c>
      <c r="X10">
        <f t="shared" si="10"/>
        <v>0.90931371059294708</v>
      </c>
      <c r="Y10">
        <f t="shared" si="11"/>
        <v>0.87194444444444441</v>
      </c>
      <c r="Z10">
        <f t="shared" si="12"/>
        <v>0.84848484848484851</v>
      </c>
      <c r="AA10" s="23">
        <f t="shared" si="13"/>
        <v>3.5714285714285716</v>
      </c>
      <c r="AB10">
        <f t="shared" si="14"/>
        <v>0.7142857142857143</v>
      </c>
      <c r="AC10">
        <f t="shared" si="15"/>
        <v>0.83333333333333337</v>
      </c>
      <c r="AD10">
        <v>4</v>
      </c>
      <c r="AE10">
        <v>2</v>
      </c>
      <c r="AF10">
        <v>3</v>
      </c>
      <c r="AH10">
        <v>3.5714285714285716</v>
      </c>
      <c r="AI10" s="26">
        <v>0.90931371059294708</v>
      </c>
      <c r="AJ10" s="26">
        <v>0.87194444444444441</v>
      </c>
      <c r="AK10" s="26">
        <v>0.60317460317460314</v>
      </c>
      <c r="AO10">
        <v>0.3910960286225057</v>
      </c>
      <c r="AP10">
        <v>0.3910960286225057</v>
      </c>
      <c r="AQ10">
        <v>0.84848484848484851</v>
      </c>
      <c r="AR10">
        <v>1.8571428571428572</v>
      </c>
      <c r="AS10">
        <v>3.1428571428571428</v>
      </c>
      <c r="AT10">
        <v>3.5714285714285716</v>
      </c>
    </row>
    <row r="11" spans="1:46" x14ac:dyDescent="0.2">
      <c r="A11" s="21" t="s">
        <v>66</v>
      </c>
      <c r="B11" s="23">
        <v>0</v>
      </c>
      <c r="C11" s="23">
        <v>0</v>
      </c>
      <c r="D11" s="23">
        <v>0.33333333333333331</v>
      </c>
      <c r="E11" s="23">
        <f t="shared" si="3"/>
        <v>0.1111111111111111</v>
      </c>
      <c r="F11" s="23">
        <f t="shared" si="0"/>
        <v>3.7439046371945693E-2</v>
      </c>
      <c r="G11" s="24">
        <v>2.1428571428571428</v>
      </c>
      <c r="H11" s="25">
        <v>3.1428571428571428</v>
      </c>
      <c r="I11" s="25">
        <v>3.7142857142857144</v>
      </c>
      <c r="K11" s="32">
        <v>5.63</v>
      </c>
      <c r="L11">
        <f>1+3+7+48</f>
        <v>59</v>
      </c>
      <c r="O11" s="33">
        <f t="shared" si="5"/>
        <v>0.33333333333333331</v>
      </c>
      <c r="P11" s="34">
        <f t="shared" si="6"/>
        <v>0.33333333333333331</v>
      </c>
      <c r="Q11" s="33">
        <f>59-R11</f>
        <v>58</v>
      </c>
      <c r="R11" s="33">
        <v>1</v>
      </c>
      <c r="S11" s="33">
        <f t="shared" si="1"/>
        <v>0.66666666666666674</v>
      </c>
      <c r="T11" s="33">
        <f t="shared" si="2"/>
        <v>0.66666666666666674</v>
      </c>
      <c r="U11" s="33">
        <f t="shared" si="7"/>
        <v>0.98305084745762716</v>
      </c>
      <c r="V11">
        <f t="shared" si="8"/>
        <v>3.7333333333333336E-2</v>
      </c>
      <c r="W11">
        <f t="shared" si="9"/>
        <v>3.7333333333333329E-2</v>
      </c>
      <c r="X11">
        <f t="shared" si="10"/>
        <v>0.96266666666666667</v>
      </c>
      <c r="Y11">
        <f t="shared" si="11"/>
        <v>0.96266666666666667</v>
      </c>
      <c r="Z11">
        <f t="shared" si="12"/>
        <v>0.98305084745762716</v>
      </c>
      <c r="AA11" s="23">
        <f t="shared" si="13"/>
        <v>3.7142857142857144</v>
      </c>
      <c r="AB11">
        <f t="shared" si="14"/>
        <v>0.74285714285714288</v>
      </c>
      <c r="AC11">
        <f t="shared" si="15"/>
        <v>0.8666666666666667</v>
      </c>
      <c r="AD11">
        <v>4</v>
      </c>
      <c r="AE11">
        <v>2</v>
      </c>
      <c r="AF11">
        <v>4</v>
      </c>
      <c r="AH11">
        <v>3.7142857142857144</v>
      </c>
      <c r="AI11" s="23">
        <v>0.96266666666666667</v>
      </c>
      <c r="AJ11" s="23">
        <v>0.96266666666666667</v>
      </c>
      <c r="AK11" s="23">
        <v>0.33333333333333331</v>
      </c>
      <c r="AO11">
        <v>0.66666666666666674</v>
      </c>
      <c r="AP11">
        <v>0.66666666666666674</v>
      </c>
      <c r="AQ11">
        <v>0.98305084745762716</v>
      </c>
      <c r="AR11">
        <v>2.1428571428571428</v>
      </c>
      <c r="AS11">
        <v>3.1428571428571428</v>
      </c>
      <c r="AT11">
        <v>3.7142857142857144</v>
      </c>
    </row>
    <row r="12" spans="1:46" x14ac:dyDescent="0.2">
      <c r="A12" s="21" t="s">
        <v>58</v>
      </c>
      <c r="B12" s="23">
        <v>0.41666666666666663</v>
      </c>
      <c r="C12" s="23">
        <v>0</v>
      </c>
      <c r="D12" s="23">
        <v>0.33333333333333331</v>
      </c>
      <c r="E12" s="23">
        <f t="shared" si="3"/>
        <v>0.25</v>
      </c>
      <c r="F12" s="23">
        <f t="shared" si="0"/>
        <v>0.3397632244912025</v>
      </c>
      <c r="G12" s="24">
        <v>2.8571428571428572</v>
      </c>
      <c r="H12" s="25">
        <v>2</v>
      </c>
      <c r="I12" s="25">
        <v>2.7142857142857144</v>
      </c>
      <c r="K12" s="32">
        <v>5.63</v>
      </c>
      <c r="L12">
        <f t="shared" ref="L12:L14" si="17">1+3+7+48</f>
        <v>59</v>
      </c>
      <c r="O12" s="33">
        <f t="shared" si="5"/>
        <v>0.53359368645273741</v>
      </c>
      <c r="P12" s="34">
        <f t="shared" si="6"/>
        <v>0.75</v>
      </c>
      <c r="Q12" s="33">
        <f>59-R12</f>
        <v>55</v>
      </c>
      <c r="R12" s="33">
        <v>4</v>
      </c>
      <c r="S12" s="33">
        <f t="shared" si="1"/>
        <v>0.46640631354726259</v>
      </c>
      <c r="T12" s="33">
        <f t="shared" si="2"/>
        <v>0.46640631354726259</v>
      </c>
      <c r="U12" s="33">
        <f t="shared" si="7"/>
        <v>0.93220338983050843</v>
      </c>
      <c r="V12">
        <f t="shared" si="8"/>
        <v>0.30479505865052631</v>
      </c>
      <c r="W12">
        <f t="shared" si="9"/>
        <v>0.33983333333333332</v>
      </c>
      <c r="X12">
        <f t="shared" si="10"/>
        <v>0.69520494134947364</v>
      </c>
      <c r="Y12">
        <f t="shared" si="11"/>
        <v>0.66016666666666668</v>
      </c>
      <c r="Z12">
        <f t="shared" si="12"/>
        <v>0.93220338983050843</v>
      </c>
      <c r="AA12" s="23">
        <f t="shared" si="13"/>
        <v>2.7142857142857144</v>
      </c>
      <c r="AB12">
        <f t="shared" si="14"/>
        <v>0.54285714285714293</v>
      </c>
      <c r="AC12">
        <f t="shared" si="15"/>
        <v>0.63333333333333341</v>
      </c>
      <c r="AD12">
        <v>3</v>
      </c>
      <c r="AE12">
        <v>3</v>
      </c>
      <c r="AF12">
        <v>2</v>
      </c>
      <c r="AH12">
        <v>2.7142857142857144</v>
      </c>
      <c r="AI12" s="23">
        <v>0.69520494134947364</v>
      </c>
      <c r="AJ12" s="23">
        <v>0.66016666666666668</v>
      </c>
      <c r="AK12" s="23">
        <v>0.33333333333333331</v>
      </c>
      <c r="AO12">
        <v>0.46640631354726259</v>
      </c>
      <c r="AP12">
        <v>0.46640631354726259</v>
      </c>
      <c r="AQ12">
        <v>0.93220338983050843</v>
      </c>
      <c r="AR12">
        <v>2.8571428571428572</v>
      </c>
      <c r="AS12">
        <v>2</v>
      </c>
      <c r="AT12">
        <v>2.7142857142857144</v>
      </c>
    </row>
    <row r="13" spans="1:46" x14ac:dyDescent="0.2">
      <c r="A13" s="21" t="s">
        <v>59</v>
      </c>
      <c r="B13" s="23">
        <v>0</v>
      </c>
      <c r="C13" s="23">
        <v>0.35714285714285715</v>
      </c>
      <c r="D13" s="23">
        <v>0.33333333333333331</v>
      </c>
      <c r="E13" s="23">
        <f t="shared" si="3"/>
        <v>0.23015873015873015</v>
      </c>
      <c r="F13" s="23">
        <f t="shared" si="0"/>
        <v>9.5333629728355129E-2</v>
      </c>
      <c r="G13" s="24">
        <v>2.1428571428571428</v>
      </c>
      <c r="H13" s="25">
        <v>3</v>
      </c>
      <c r="I13" s="25">
        <v>4</v>
      </c>
      <c r="K13" s="32">
        <v>5.63</v>
      </c>
      <c r="L13">
        <f t="shared" si="17"/>
        <v>59</v>
      </c>
      <c r="O13" s="33">
        <f t="shared" si="5"/>
        <v>0.48853058401626648</v>
      </c>
      <c r="P13" s="34">
        <f t="shared" si="6"/>
        <v>0.69047619047619047</v>
      </c>
      <c r="Q13" s="33">
        <f>59-R13</f>
        <v>30</v>
      </c>
      <c r="R13" s="33">
        <v>29</v>
      </c>
      <c r="S13" s="33">
        <f t="shared" si="1"/>
        <v>0.51146941598373352</v>
      </c>
      <c r="T13" s="33">
        <f t="shared" si="2"/>
        <v>0.51146941598373352</v>
      </c>
      <c r="U13" s="33">
        <f t="shared" si="7"/>
        <v>0.50847457627118642</v>
      </c>
      <c r="V13">
        <f t="shared" si="8"/>
        <v>6.8856566552287626E-2</v>
      </c>
      <c r="W13">
        <f t="shared" si="9"/>
        <v>9.5190476190476186E-2</v>
      </c>
      <c r="X13">
        <f t="shared" si="10"/>
        <v>0.93114343344771233</v>
      </c>
      <c r="Y13">
        <f t="shared" si="11"/>
        <v>0.90480952380952384</v>
      </c>
      <c r="Z13">
        <f t="shared" si="12"/>
        <v>0.50847457627118642</v>
      </c>
      <c r="AA13" s="23">
        <f t="shared" si="13"/>
        <v>4</v>
      </c>
      <c r="AB13">
        <f t="shared" si="14"/>
        <v>0.8</v>
      </c>
      <c r="AC13">
        <f t="shared" si="15"/>
        <v>0.93333333333333335</v>
      </c>
      <c r="AD13">
        <v>4</v>
      </c>
      <c r="AE13">
        <v>2</v>
      </c>
      <c r="AF13">
        <v>3</v>
      </c>
      <c r="AH13">
        <v>4</v>
      </c>
      <c r="AI13" s="23">
        <v>0.93114343344771233</v>
      </c>
      <c r="AJ13" s="23">
        <v>0.90480952380952384</v>
      </c>
      <c r="AK13" s="23">
        <v>0.33333333333333331</v>
      </c>
      <c r="AO13">
        <v>0.51146941598373352</v>
      </c>
      <c r="AP13">
        <v>0.51146941598373352</v>
      </c>
      <c r="AQ13">
        <v>0.50847457627118642</v>
      </c>
      <c r="AR13">
        <v>2.1428571428571428</v>
      </c>
      <c r="AS13">
        <v>3</v>
      </c>
      <c r="AT13">
        <v>4</v>
      </c>
    </row>
    <row r="14" spans="1:46" x14ac:dyDescent="0.2">
      <c r="A14" s="20" t="s">
        <v>60</v>
      </c>
      <c r="B14" s="26">
        <v>0</v>
      </c>
      <c r="C14" s="26">
        <v>0</v>
      </c>
      <c r="D14" s="26">
        <v>0.55555555555555547</v>
      </c>
      <c r="E14" s="26">
        <f t="shared" si="3"/>
        <v>0.18518518518518515</v>
      </c>
      <c r="F14" s="26">
        <f t="shared" si="0"/>
        <v>6.2398410619909486E-2</v>
      </c>
      <c r="G14" s="27">
        <v>1.2857142857142858</v>
      </c>
      <c r="H14" s="26">
        <v>3.5714285714285716</v>
      </c>
      <c r="I14" s="26">
        <v>4.1428571428571432</v>
      </c>
      <c r="K14" s="32">
        <v>5.63</v>
      </c>
      <c r="L14">
        <f t="shared" si="17"/>
        <v>59</v>
      </c>
      <c r="O14" s="33">
        <f t="shared" si="5"/>
        <v>0.55555555555555547</v>
      </c>
      <c r="P14" s="34">
        <f t="shared" si="6"/>
        <v>0.55555555555555547</v>
      </c>
      <c r="Q14" s="33">
        <f>59-R14</f>
        <v>56</v>
      </c>
      <c r="R14" s="33">
        <v>3</v>
      </c>
      <c r="S14" s="33">
        <f t="shared" si="1"/>
        <v>0.44444444444444453</v>
      </c>
      <c r="T14" s="33">
        <f t="shared" si="2"/>
        <v>0.44444444444444453</v>
      </c>
      <c r="U14" s="33">
        <f t="shared" si="7"/>
        <v>0.94915254237288138</v>
      </c>
      <c r="V14">
        <f t="shared" si="8"/>
        <v>6.2222222222222213E-2</v>
      </c>
      <c r="W14">
        <f t="shared" si="9"/>
        <v>6.2222222222222213E-2</v>
      </c>
      <c r="X14">
        <f t="shared" si="10"/>
        <v>0.93777777777777782</v>
      </c>
      <c r="Y14">
        <f t="shared" si="11"/>
        <v>0.93777777777777782</v>
      </c>
      <c r="Z14">
        <f t="shared" si="12"/>
        <v>0.94915254237288138</v>
      </c>
      <c r="AA14" s="23">
        <f t="shared" si="13"/>
        <v>4.1428571428571432</v>
      </c>
      <c r="AB14">
        <f t="shared" si="14"/>
        <v>0.82857142857142863</v>
      </c>
      <c r="AC14">
        <f t="shared" si="15"/>
        <v>0.96666666666666679</v>
      </c>
      <c r="AD14">
        <v>4</v>
      </c>
      <c r="AE14">
        <v>1</v>
      </c>
      <c r="AF14">
        <v>4</v>
      </c>
      <c r="AH14">
        <v>4.1428571428571432</v>
      </c>
      <c r="AI14" s="26">
        <v>0.93777777777777782</v>
      </c>
      <c r="AJ14" s="26">
        <v>0.93777777777777782</v>
      </c>
      <c r="AK14" s="26">
        <v>0.55555555555555547</v>
      </c>
      <c r="AO14">
        <v>0.44444444444444453</v>
      </c>
      <c r="AP14">
        <v>0.44444444444444453</v>
      </c>
      <c r="AQ14">
        <v>0.94915254237288138</v>
      </c>
      <c r="AR14">
        <v>1.2857142857142858</v>
      </c>
      <c r="AS14">
        <v>3.5714285714285716</v>
      </c>
      <c r="AT14">
        <v>4.1428571428571432</v>
      </c>
    </row>
    <row r="15" spans="1:46" x14ac:dyDescent="0.2">
      <c r="A15" s="30" t="s">
        <v>125</v>
      </c>
      <c r="B15" s="25">
        <f>AVERAGE(B3:B14)</f>
        <v>0.14236111111111108</v>
      </c>
      <c r="C15" s="25">
        <f t="shared" ref="C15:I15" si="18">AVERAGE(C3:C14)</f>
        <v>8.5317460317460306E-2</v>
      </c>
      <c r="D15" s="25">
        <f t="shared" si="18"/>
        <v>0.33300264550264552</v>
      </c>
      <c r="E15" s="25">
        <f t="shared" si="18"/>
        <v>0.18689373897707229</v>
      </c>
      <c r="F15" s="25">
        <f t="shared" si="18"/>
        <v>0.15452637134230632</v>
      </c>
      <c r="G15" s="25">
        <f t="shared" si="18"/>
        <v>1.9404761904761905</v>
      </c>
      <c r="H15" s="25">
        <f t="shared" si="18"/>
        <v>3</v>
      </c>
      <c r="I15" s="25">
        <f t="shared" si="18"/>
        <v>3.6190476190476191</v>
      </c>
      <c r="O15" s="25">
        <f t="shared" ref="O15:P15" si="19">AVERAGE(O3:O14)</f>
        <v>0.43045400180905419</v>
      </c>
      <c r="P15" s="25">
        <f t="shared" si="19"/>
        <v>0.56068121693121686</v>
      </c>
      <c r="Q15" t="s">
        <v>159</v>
      </c>
      <c r="R15" t="s">
        <v>160</v>
      </c>
      <c r="S15" s="25">
        <f t="shared" ref="S15:U15" si="20">AVERAGE(S3:S14)</f>
        <v>0.56954599819094576</v>
      </c>
      <c r="T15" s="25">
        <f t="shared" si="20"/>
        <v>0.56954599819094576</v>
      </c>
      <c r="U15" s="25">
        <f t="shared" si="20"/>
        <v>0.80704747230170959</v>
      </c>
      <c r="V15" s="25">
        <f t="shared" ref="V15:W15" si="21">AVERAGE(V3:V14)</f>
        <v>0.1307910394273111</v>
      </c>
      <c r="W15" s="25">
        <f t="shared" si="21"/>
        <v>0.15447189153439153</v>
      </c>
      <c r="X15" s="25">
        <f t="shared" ref="X15:AA15" si="22">AVERAGE(X3:X14)</f>
        <v>0.86920896057268882</v>
      </c>
      <c r="Y15" s="25">
        <f t="shared" si="22"/>
        <v>0.84552810846560844</v>
      </c>
      <c r="Z15" s="25">
        <f t="shared" si="22"/>
        <v>0.80704747230170959</v>
      </c>
      <c r="AA15" s="25">
        <f t="shared" si="22"/>
        <v>3.6190476190476191</v>
      </c>
      <c r="AB15" s="25">
        <f t="shared" ref="AB15:AD15" si="23">AVERAGE(AB3:AB14)</f>
        <v>0.7238095238095239</v>
      </c>
      <c r="AC15" s="25">
        <f t="shared" si="23"/>
        <v>0.84444444444444444</v>
      </c>
      <c r="AD15" s="25">
        <f t="shared" si="23"/>
        <v>3.75</v>
      </c>
      <c r="AE15" s="25"/>
      <c r="AF15" s="25"/>
      <c r="AR15">
        <v>1.9404761904761905</v>
      </c>
      <c r="AS15">
        <v>3</v>
      </c>
      <c r="AT15">
        <v>3.6190476190476191</v>
      </c>
    </row>
    <row r="16" spans="1:46" x14ac:dyDescent="0.2">
      <c r="A16" s="31" t="s">
        <v>124</v>
      </c>
      <c r="B16" s="26">
        <f>STDEV(B3:B14)</f>
        <v>0.20678083153320156</v>
      </c>
      <c r="C16" s="26">
        <f t="shared" ref="C16:F16" si="24">STDEV(C3:C14)</f>
        <v>0.13713591753325766</v>
      </c>
      <c r="D16" s="26">
        <f t="shared" si="24"/>
        <v>0.18094429817057575</v>
      </c>
      <c r="E16" s="26">
        <f t="shared" si="24"/>
        <v>0.10369263608860373</v>
      </c>
      <c r="F16" s="26">
        <f t="shared" si="24"/>
        <v>0.15495613312192211</v>
      </c>
      <c r="G16" s="25"/>
      <c r="H16" s="25"/>
      <c r="I16" s="25"/>
      <c r="O16" s="26">
        <f t="shared" ref="O16:P16" si="25">STDEV(O3:O14)</f>
        <v>0.20782640352999529</v>
      </c>
      <c r="P16" s="26">
        <f t="shared" si="25"/>
        <v>0.31107790826581105</v>
      </c>
      <c r="Q16">
        <v>0.5</v>
      </c>
      <c r="R16" s="41">
        <f>1-Q16</f>
        <v>0.5</v>
      </c>
      <c r="S16" s="26">
        <f t="shared" ref="S16:U16" si="26">STDEV(S3:S14)</f>
        <v>0.20782640352999501</v>
      </c>
      <c r="T16" s="26">
        <f t="shared" si="26"/>
        <v>0.20782640352999501</v>
      </c>
      <c r="U16" s="26">
        <f t="shared" si="26"/>
        <v>0.17154865813911768</v>
      </c>
      <c r="V16" s="26">
        <f t="shared" ref="V16:W16" si="27">STDEV(V3:V14)</f>
        <v>0.13475447743921815</v>
      </c>
      <c r="W16" s="26">
        <f t="shared" si="27"/>
        <v>0.15502126174115766</v>
      </c>
      <c r="X16" s="26">
        <f t="shared" ref="X16:AA16" si="28">STDEV(X3:X14)</f>
        <v>0.13475447743921881</v>
      </c>
      <c r="Y16" s="26">
        <f t="shared" si="28"/>
        <v>0.15502126174115721</v>
      </c>
      <c r="Z16" s="26">
        <f t="shared" si="28"/>
        <v>0.17154865813911768</v>
      </c>
      <c r="AA16" s="26">
        <f t="shared" si="28"/>
        <v>0.53913052151881213</v>
      </c>
      <c r="AB16" s="26">
        <f t="shared" ref="AB16:AD16" si="29">STDEV(AB3:AB14)</f>
        <v>0.10782610430376234</v>
      </c>
      <c r="AC16" s="26">
        <f t="shared" si="29"/>
        <v>0.12579712168772378</v>
      </c>
      <c r="AD16" s="26">
        <f t="shared" si="29"/>
        <v>0.75377836144440913</v>
      </c>
      <c r="AE16" s="25"/>
      <c r="AF16" s="25"/>
    </row>
    <row r="17" spans="1:29" x14ac:dyDescent="0.2">
      <c r="A17" s="22" t="s">
        <v>122</v>
      </c>
      <c r="B17" s="10">
        <v>-2.0979695917443539</v>
      </c>
      <c r="C17" s="10">
        <v>-0.46871735121573366</v>
      </c>
      <c r="D17" s="10">
        <v>-0.32475892815155966</v>
      </c>
      <c r="AB17" t="s">
        <v>147</v>
      </c>
      <c r="AC17" t="s">
        <v>148</v>
      </c>
    </row>
    <row r="18" spans="1:29" x14ac:dyDescent="0.2">
      <c r="A18" s="22" t="s">
        <v>123</v>
      </c>
      <c r="B18">
        <f>B17/SUM($B17:$D17)</f>
        <v>0.72557802748621647</v>
      </c>
      <c r="C18">
        <f t="shared" ref="C18:D18" si="30">C17/SUM($B17:$D17)</f>
        <v>0.16210483339794643</v>
      </c>
      <c r="D18">
        <f t="shared" si="30"/>
        <v>0.11231713911583709</v>
      </c>
      <c r="AB18">
        <v>5</v>
      </c>
      <c r="AC18" t="s">
        <v>149</v>
      </c>
    </row>
    <row r="19" spans="1:29" x14ac:dyDescent="0.2">
      <c r="L19" t="s">
        <v>142</v>
      </c>
      <c r="M19" t="s">
        <v>49</v>
      </c>
      <c r="N19" t="s">
        <v>50</v>
      </c>
      <c r="O19" t="s">
        <v>51</v>
      </c>
      <c r="T19" t="s">
        <v>136</v>
      </c>
      <c r="U19" t="s">
        <v>150</v>
      </c>
      <c r="V19" t="s">
        <v>139</v>
      </c>
      <c r="W19" t="s">
        <v>136</v>
      </c>
      <c r="X19" t="s">
        <v>150</v>
      </c>
      <c r="Y19" t="s">
        <v>139</v>
      </c>
      <c r="Z19" t="s">
        <v>195</v>
      </c>
    </row>
    <row r="20" spans="1:29" x14ac:dyDescent="0.2">
      <c r="M20">
        <v>0.72599999999999998</v>
      </c>
      <c r="N20">
        <v>0.16200000000000001</v>
      </c>
      <c r="O20">
        <v>0.112</v>
      </c>
      <c r="T20" t="s">
        <v>144</v>
      </c>
      <c r="U20" t="s">
        <v>144</v>
      </c>
      <c r="V20" t="s">
        <v>144</v>
      </c>
      <c r="W20" t="s">
        <v>179</v>
      </c>
      <c r="X20" t="s">
        <v>179</v>
      </c>
      <c r="Y20" t="s">
        <v>179</v>
      </c>
      <c r="Z20" t="s">
        <v>179</v>
      </c>
    </row>
    <row r="21" spans="1:29" x14ac:dyDescent="0.2">
      <c r="R21" t="s">
        <v>151</v>
      </c>
      <c r="T21" t="s">
        <v>153</v>
      </c>
      <c r="U21" t="s">
        <v>155</v>
      </c>
      <c r="V21" t="s">
        <v>157</v>
      </c>
      <c r="W21" t="s">
        <v>182</v>
      </c>
      <c r="X21" t="s">
        <v>180</v>
      </c>
      <c r="Y21" t="s">
        <v>180</v>
      </c>
      <c r="Z21" t="s">
        <v>197</v>
      </c>
    </row>
    <row r="22" spans="1:29" x14ac:dyDescent="0.2">
      <c r="R22" t="s">
        <v>152</v>
      </c>
      <c r="T22" t="s">
        <v>154</v>
      </c>
      <c r="U22" t="s">
        <v>156</v>
      </c>
      <c r="V22" t="s">
        <v>158</v>
      </c>
      <c r="W22" t="s">
        <v>183</v>
      </c>
      <c r="X22" t="s">
        <v>181</v>
      </c>
      <c r="Y22" t="s">
        <v>181</v>
      </c>
      <c r="Z22" t="s">
        <v>196</v>
      </c>
    </row>
    <row r="23" spans="1:29" x14ac:dyDescent="0.2">
      <c r="R23" t="s">
        <v>161</v>
      </c>
      <c r="T23" t="s">
        <v>162</v>
      </c>
      <c r="U23" t="s">
        <v>164</v>
      </c>
      <c r="V23" t="s">
        <v>166</v>
      </c>
      <c r="W23" t="s">
        <v>186</v>
      </c>
      <c r="X23" t="s">
        <v>184</v>
      </c>
      <c r="Y23" t="s">
        <v>184</v>
      </c>
      <c r="Z23" t="s">
        <v>198</v>
      </c>
    </row>
    <row r="24" spans="1:29" x14ac:dyDescent="0.2">
      <c r="R24" t="s">
        <v>152</v>
      </c>
      <c r="T24" t="s">
        <v>163</v>
      </c>
      <c r="U24" t="s">
        <v>165</v>
      </c>
      <c r="V24" t="s">
        <v>167</v>
      </c>
      <c r="W24" t="s">
        <v>187</v>
      </c>
      <c r="X24" t="s">
        <v>185</v>
      </c>
      <c r="Y24" t="s">
        <v>185</v>
      </c>
      <c r="Z24" t="s">
        <v>199</v>
      </c>
    </row>
    <row r="25" spans="1:29" x14ac:dyDescent="0.2">
      <c r="R25" t="s">
        <v>168</v>
      </c>
    </row>
    <row r="26" spans="1:29" x14ac:dyDescent="0.2">
      <c r="R26" t="s">
        <v>152</v>
      </c>
    </row>
    <row r="29" spans="1:29" ht="19" x14ac:dyDescent="0.2">
      <c r="R29" s="40" t="s">
        <v>170</v>
      </c>
      <c r="V29" t="s">
        <v>171</v>
      </c>
    </row>
    <row r="30" spans="1:29" ht="19" x14ac:dyDescent="0.2">
      <c r="R30" s="40" t="s">
        <v>169</v>
      </c>
    </row>
    <row r="31" spans="1:29" ht="19" x14ac:dyDescent="0.2">
      <c r="R31" t="s">
        <v>172</v>
      </c>
      <c r="S31" s="40" t="s">
        <v>173</v>
      </c>
    </row>
    <row r="32" spans="1:29" ht="19" x14ac:dyDescent="0.2">
      <c r="R32" t="s">
        <v>174</v>
      </c>
      <c r="S32" s="40" t="s">
        <v>175</v>
      </c>
    </row>
    <row r="33" spans="17:22" ht="19" x14ac:dyDescent="0.2">
      <c r="R33" t="s">
        <v>152</v>
      </c>
      <c r="S33" s="40" t="s">
        <v>176</v>
      </c>
    </row>
    <row r="36" spans="17:22" x14ac:dyDescent="0.2">
      <c r="R36" s="1" t="s">
        <v>189</v>
      </c>
    </row>
    <row r="37" spans="17:22" ht="19" x14ac:dyDescent="0.2">
      <c r="R37" s="40" t="s">
        <v>188</v>
      </c>
    </row>
    <row r="38" spans="17:22" ht="19" x14ac:dyDescent="0.2">
      <c r="R38" t="s">
        <v>172</v>
      </c>
      <c r="S38" s="40" t="s">
        <v>190</v>
      </c>
    </row>
    <row r="39" spans="17:22" ht="19" x14ac:dyDescent="0.2">
      <c r="R39" t="s">
        <v>174</v>
      </c>
      <c r="S39" s="40" t="s">
        <v>191</v>
      </c>
      <c r="V39" t="s">
        <v>75</v>
      </c>
    </row>
    <row r="40" spans="17:22" ht="19" x14ac:dyDescent="0.2">
      <c r="R40" t="s">
        <v>152</v>
      </c>
      <c r="S40" s="40" t="s">
        <v>192</v>
      </c>
      <c r="V40" t="s">
        <v>200</v>
      </c>
    </row>
    <row r="41" spans="17:22" x14ac:dyDescent="0.2">
      <c r="V41" t="s">
        <v>201</v>
      </c>
    </row>
    <row r="42" spans="17:22" x14ac:dyDescent="0.2">
      <c r="V42" t="s">
        <v>202</v>
      </c>
    </row>
    <row r="45" spans="17:22" ht="19" x14ac:dyDescent="0.2">
      <c r="R45" s="40" t="s">
        <v>205</v>
      </c>
    </row>
    <row r="46" spans="17:22" ht="21" x14ac:dyDescent="0.3">
      <c r="Q46" s="42" t="s">
        <v>206</v>
      </c>
      <c r="R46" s="42" t="s">
        <v>203</v>
      </c>
    </row>
    <row r="47" spans="17:22" ht="21" x14ac:dyDescent="0.3">
      <c r="R47" s="42" t="s">
        <v>204</v>
      </c>
    </row>
    <row r="50" spans="18:18" x14ac:dyDescent="0.2">
      <c r="R50" t="s">
        <v>207</v>
      </c>
    </row>
    <row r="51" spans="18:18" x14ac:dyDescent="0.2">
      <c r="R51" t="s">
        <v>208</v>
      </c>
    </row>
    <row r="52" spans="18:18" x14ac:dyDescent="0.2">
      <c r="R52" t="s">
        <v>210</v>
      </c>
    </row>
    <row r="53" spans="18:18" x14ac:dyDescent="0.2">
      <c r="R53" t="s">
        <v>209</v>
      </c>
    </row>
  </sheetData>
  <mergeCells count="2">
    <mergeCell ref="B1:E1"/>
    <mergeCell ref="G1:I1"/>
  </mergeCells>
  <pageMargins left="0.7" right="0.7" top="0.75" bottom="0.75" header="0.3" footer="0.3"/>
  <pageSetup paperSize="9" orientation="portrait" horizontalDpi="72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D36A-5CD3-8C47-9AAA-BB5346AAA11E}">
  <dimension ref="A1:S13"/>
  <sheetViews>
    <sheetView topLeftCell="E1" workbookViewId="0">
      <selection activeCell="N26" sqref="N26"/>
    </sheetView>
  </sheetViews>
  <sheetFormatPr baseColWidth="10" defaultRowHeight="15" x14ac:dyDescent="0.2"/>
  <sheetData>
    <row r="1" spans="1:19" x14ac:dyDescent="0.2">
      <c r="A1" t="s">
        <v>116</v>
      </c>
      <c r="B1" t="s">
        <v>49</v>
      </c>
      <c r="C1" t="s">
        <v>50</v>
      </c>
      <c r="D1" t="s">
        <v>51</v>
      </c>
      <c r="E1" t="s">
        <v>129</v>
      </c>
      <c r="F1" t="s">
        <v>130</v>
      </c>
      <c r="G1" t="s">
        <v>118</v>
      </c>
      <c r="H1" t="s">
        <v>119</v>
      </c>
      <c r="I1" t="s">
        <v>120</v>
      </c>
      <c r="J1" t="s">
        <v>113</v>
      </c>
      <c r="K1" t="s">
        <v>136</v>
      </c>
      <c r="L1" t="s">
        <v>137</v>
      </c>
      <c r="M1" t="s">
        <v>138</v>
      </c>
      <c r="N1" t="s">
        <v>150</v>
      </c>
      <c r="O1" t="s">
        <v>139</v>
      </c>
      <c r="P1" t="s">
        <v>143</v>
      </c>
      <c r="Q1" t="s">
        <v>144</v>
      </c>
      <c r="R1" t="s">
        <v>145</v>
      </c>
      <c r="S1" t="s">
        <v>146</v>
      </c>
    </row>
    <row r="2" spans="1:19" x14ac:dyDescent="0.2">
      <c r="A2">
        <v>1</v>
      </c>
      <c r="B2">
        <v>0.125</v>
      </c>
      <c r="C2">
        <v>0</v>
      </c>
      <c r="D2">
        <v>8.3333333333333329E-2</v>
      </c>
      <c r="E2">
        <v>6.9444444444444434E-2</v>
      </c>
      <c r="F2">
        <v>0.10005701502876349</v>
      </c>
      <c r="G2">
        <v>1.7142857142857142</v>
      </c>
      <c r="H2">
        <v>3.4285714285714284</v>
      </c>
      <c r="I2">
        <v>4</v>
      </c>
      <c r="J2">
        <v>14</v>
      </c>
      <c r="K2">
        <v>0.84976869685566714</v>
      </c>
      <c r="L2">
        <v>0.84976869685566714</v>
      </c>
      <c r="M2">
        <v>0.8571428571428571</v>
      </c>
      <c r="N2">
        <v>0.90877131146886359</v>
      </c>
      <c r="O2">
        <v>0.8999166666666667</v>
      </c>
      <c r="P2">
        <v>0.8999166666666667</v>
      </c>
      <c r="Q2">
        <v>4</v>
      </c>
      <c r="R2">
        <v>0.8</v>
      </c>
      <c r="S2">
        <v>0.93333333333333335</v>
      </c>
    </row>
    <row r="3" spans="1:19" x14ac:dyDescent="0.2">
      <c r="A3">
        <v>1</v>
      </c>
      <c r="B3">
        <v>0.625</v>
      </c>
      <c r="C3">
        <v>0.16666666666666666</v>
      </c>
      <c r="D3">
        <v>0.41666666666666669</v>
      </c>
      <c r="E3">
        <v>0.40277777777777773</v>
      </c>
      <c r="F3">
        <v>0.52730254737680848</v>
      </c>
      <c r="G3">
        <v>2</v>
      </c>
      <c r="H3">
        <v>2.5714285714285716</v>
      </c>
      <c r="I3">
        <v>2.8571428571428572</v>
      </c>
      <c r="J3">
        <v>14</v>
      </c>
      <c r="K3">
        <v>0.23057561197419219</v>
      </c>
      <c r="L3">
        <v>0.23057561197419219</v>
      </c>
      <c r="M3">
        <v>0.42857142857142855</v>
      </c>
      <c r="N3">
        <v>0.54305816532322426</v>
      </c>
      <c r="O3">
        <v>0.47258333333333336</v>
      </c>
      <c r="P3">
        <v>0.47258333333333336</v>
      </c>
      <c r="Q3">
        <v>2.8571428571428572</v>
      </c>
      <c r="R3">
        <v>0.5714285714285714</v>
      </c>
      <c r="S3">
        <v>0.66666666666666674</v>
      </c>
    </row>
    <row r="4" spans="1:19" x14ac:dyDescent="0.2">
      <c r="A4">
        <v>1</v>
      </c>
      <c r="B4">
        <v>0</v>
      </c>
      <c r="C4">
        <v>0.16666666666666666</v>
      </c>
      <c r="D4">
        <v>0.25</v>
      </c>
      <c r="E4">
        <v>0.13888888888888887</v>
      </c>
      <c r="F4">
        <v>5.509675701195034E-2</v>
      </c>
      <c r="G4">
        <v>2</v>
      </c>
      <c r="H4">
        <v>3.5714285714285716</v>
      </c>
      <c r="I4">
        <v>4.2857142857142856</v>
      </c>
      <c r="J4">
        <v>14</v>
      </c>
      <c r="K4">
        <v>0.69953739371133428</v>
      </c>
      <c r="L4">
        <v>0.69953739371133428</v>
      </c>
      <c r="M4">
        <v>0.7857142857142857</v>
      </c>
      <c r="N4">
        <v>0.96110269932244652</v>
      </c>
      <c r="O4">
        <v>0.94499999999999995</v>
      </c>
      <c r="P4">
        <v>0.94499999999999995</v>
      </c>
      <c r="Q4">
        <v>4.2857142857142856</v>
      </c>
      <c r="R4">
        <v>0.8571428571428571</v>
      </c>
      <c r="S4">
        <v>1</v>
      </c>
    </row>
    <row r="5" spans="1:19" x14ac:dyDescent="0.2">
      <c r="A5">
        <v>1</v>
      </c>
      <c r="B5">
        <v>0.125</v>
      </c>
      <c r="C5">
        <v>0</v>
      </c>
      <c r="D5">
        <v>0.16666666666666666</v>
      </c>
      <c r="E5">
        <v>9.722222222222221E-2</v>
      </c>
      <c r="F5">
        <v>0.10941677662174991</v>
      </c>
      <c r="G5">
        <v>1.5714285714285714</v>
      </c>
      <c r="H5">
        <v>2.5714285714285716</v>
      </c>
      <c r="I5">
        <v>3.7142857142857144</v>
      </c>
      <c r="J5">
        <v>14</v>
      </c>
      <c r="K5">
        <v>0.79166666666666663</v>
      </c>
      <c r="L5">
        <v>0.79166666666666663</v>
      </c>
      <c r="M5">
        <v>0.7857142857142857</v>
      </c>
      <c r="N5">
        <v>0.90735008394799033</v>
      </c>
      <c r="O5">
        <v>0.89058333333333328</v>
      </c>
      <c r="P5">
        <v>0.89058333333333328</v>
      </c>
      <c r="Q5">
        <v>3.7142857142857144</v>
      </c>
      <c r="R5">
        <v>0.74285714285714288</v>
      </c>
      <c r="S5">
        <v>0.8666666666666667</v>
      </c>
    </row>
    <row r="6" spans="1:19" x14ac:dyDescent="0.2">
      <c r="A6">
        <v>2</v>
      </c>
      <c r="B6">
        <v>0</v>
      </c>
      <c r="C6">
        <v>0</v>
      </c>
      <c r="D6">
        <v>0.15873015873015872</v>
      </c>
      <c r="E6">
        <v>5.2910052910052907E-2</v>
      </c>
      <c r="F6">
        <v>1.7828117319974138E-2</v>
      </c>
      <c r="G6">
        <v>1.8571428571428572</v>
      </c>
      <c r="H6">
        <v>3.2857142857142856</v>
      </c>
      <c r="I6">
        <v>4.1428571428571432</v>
      </c>
      <c r="J6">
        <v>33</v>
      </c>
      <c r="K6">
        <v>0.84126984126984128</v>
      </c>
      <c r="L6">
        <v>0.84126984126984128</v>
      </c>
      <c r="M6">
        <v>0.93939393939393945</v>
      </c>
      <c r="N6">
        <v>0.98222222222222222</v>
      </c>
      <c r="O6">
        <v>0.98222222222222222</v>
      </c>
      <c r="P6">
        <v>0.98222222222222222</v>
      </c>
      <c r="Q6">
        <v>4.1428571428571432</v>
      </c>
      <c r="R6">
        <v>0.82857142857142863</v>
      </c>
      <c r="S6">
        <v>0.96666666666666679</v>
      </c>
    </row>
    <row r="7" spans="1:19" x14ac:dyDescent="0.2">
      <c r="A7">
        <v>2</v>
      </c>
      <c r="B7">
        <v>0.33333333333333331</v>
      </c>
      <c r="C7">
        <v>0</v>
      </c>
      <c r="D7">
        <v>0.60317460317460314</v>
      </c>
      <c r="E7">
        <v>0.31216931216931215</v>
      </c>
      <c r="F7">
        <v>0.30960618831130721</v>
      </c>
      <c r="G7">
        <v>2.1428571428571428</v>
      </c>
      <c r="H7">
        <v>2</v>
      </c>
      <c r="I7">
        <v>3</v>
      </c>
      <c r="J7">
        <v>33</v>
      </c>
      <c r="K7">
        <v>0.31084783028278062</v>
      </c>
      <c r="L7">
        <v>0.31084783028278062</v>
      </c>
      <c r="M7">
        <v>0.81818181818181823</v>
      </c>
      <c r="N7">
        <v>0.74874763068496297</v>
      </c>
      <c r="O7">
        <v>0.69044444444444442</v>
      </c>
      <c r="P7">
        <v>0.69044444444444442</v>
      </c>
      <c r="Q7">
        <v>3</v>
      </c>
      <c r="R7">
        <v>0.6</v>
      </c>
      <c r="S7">
        <v>0.70000000000000007</v>
      </c>
    </row>
    <row r="8" spans="1:19" x14ac:dyDescent="0.2">
      <c r="A8">
        <v>2</v>
      </c>
      <c r="B8">
        <v>0</v>
      </c>
      <c r="C8">
        <v>0.33333333333333331</v>
      </c>
      <c r="D8">
        <v>0.15873015873015872</v>
      </c>
      <c r="E8">
        <v>0.16402116402116401</v>
      </c>
      <c r="F8">
        <v>7.1863061785956278E-2</v>
      </c>
      <c r="G8">
        <v>1.7142857142857142</v>
      </c>
      <c r="H8">
        <v>3.7142857142857144</v>
      </c>
      <c r="I8">
        <v>3.2857142857142856</v>
      </c>
      <c r="J8">
        <v>33</v>
      </c>
      <c r="K8">
        <v>0.63080306826625376</v>
      </c>
      <c r="L8">
        <v>0.63080306826625376</v>
      </c>
      <c r="M8">
        <v>0.84848484848484851</v>
      </c>
      <c r="N8">
        <v>0.94314888406797937</v>
      </c>
      <c r="O8">
        <v>0.92822222222222228</v>
      </c>
      <c r="P8">
        <v>0.92822222222222228</v>
      </c>
      <c r="Q8">
        <v>3.2857142857142856</v>
      </c>
      <c r="R8">
        <v>0.65714285714285714</v>
      </c>
      <c r="S8">
        <v>0.76666666666666661</v>
      </c>
    </row>
    <row r="9" spans="1:19" x14ac:dyDescent="0.2">
      <c r="A9">
        <v>2</v>
      </c>
      <c r="B9">
        <v>8.3333333333333329E-2</v>
      </c>
      <c r="C9">
        <v>0</v>
      </c>
      <c r="D9">
        <v>0.60317460317460314</v>
      </c>
      <c r="E9">
        <v>0.22883597883597884</v>
      </c>
      <c r="F9">
        <v>0.12821168143975312</v>
      </c>
      <c r="G9">
        <v>1.8571428571428572</v>
      </c>
      <c r="H9">
        <v>3.1428571428571428</v>
      </c>
      <c r="I9">
        <v>3.5714285714285716</v>
      </c>
      <c r="J9">
        <v>33</v>
      </c>
      <c r="K9">
        <v>0.3910960286225057</v>
      </c>
      <c r="L9">
        <v>0.3910960286225057</v>
      </c>
      <c r="M9">
        <v>0.84848484848484851</v>
      </c>
      <c r="N9">
        <v>0.90931371059294708</v>
      </c>
      <c r="O9">
        <v>0.87194444444444441</v>
      </c>
      <c r="P9">
        <v>0.87194444444444441</v>
      </c>
      <c r="Q9">
        <v>3.5714285714285716</v>
      </c>
      <c r="R9">
        <v>0.7142857142857143</v>
      </c>
      <c r="S9">
        <v>0.83333333333333337</v>
      </c>
    </row>
    <row r="10" spans="1:19" x14ac:dyDescent="0.2">
      <c r="A10">
        <v>3</v>
      </c>
      <c r="B10">
        <v>0</v>
      </c>
      <c r="C10">
        <v>0</v>
      </c>
      <c r="D10">
        <v>0.33333333333333331</v>
      </c>
      <c r="E10">
        <v>0.1111111111111111</v>
      </c>
      <c r="F10">
        <v>3.7439046371945693E-2</v>
      </c>
      <c r="G10">
        <v>2.1428571428571428</v>
      </c>
      <c r="H10">
        <v>3.1428571428571428</v>
      </c>
      <c r="I10">
        <v>3.7142857142857144</v>
      </c>
      <c r="J10">
        <v>59</v>
      </c>
      <c r="K10">
        <v>0.66666666666666674</v>
      </c>
      <c r="L10">
        <v>0.66666666666666674</v>
      </c>
      <c r="M10">
        <v>0.98305084745762716</v>
      </c>
      <c r="N10">
        <v>0.96266666666666667</v>
      </c>
      <c r="O10">
        <v>0.96266666666666667</v>
      </c>
      <c r="P10">
        <v>0.96266666666666667</v>
      </c>
      <c r="Q10">
        <v>3.7142857142857144</v>
      </c>
      <c r="R10">
        <v>0.74285714285714288</v>
      </c>
      <c r="S10">
        <v>0.8666666666666667</v>
      </c>
    </row>
    <row r="11" spans="1:19" x14ac:dyDescent="0.2">
      <c r="A11">
        <v>3</v>
      </c>
      <c r="B11">
        <v>0.41666666666666663</v>
      </c>
      <c r="C11">
        <v>0</v>
      </c>
      <c r="D11">
        <v>0.33333333333333331</v>
      </c>
      <c r="E11">
        <v>0.25</v>
      </c>
      <c r="F11">
        <v>0.3397632244912025</v>
      </c>
      <c r="G11">
        <v>2.8571428571428572</v>
      </c>
      <c r="H11">
        <v>2</v>
      </c>
      <c r="I11">
        <v>2.7142857142857144</v>
      </c>
      <c r="J11">
        <v>59</v>
      </c>
      <c r="K11">
        <v>0.46640631354726259</v>
      </c>
      <c r="L11">
        <v>0.46640631354726259</v>
      </c>
      <c r="M11">
        <v>0.93220338983050843</v>
      </c>
      <c r="N11">
        <v>0.69520494134947364</v>
      </c>
      <c r="O11">
        <v>0.66016666666666668</v>
      </c>
      <c r="P11">
        <v>0.66016666666666668</v>
      </c>
      <c r="Q11">
        <v>2.7142857142857144</v>
      </c>
      <c r="R11">
        <v>0.54285714285714293</v>
      </c>
      <c r="S11">
        <v>0.63333333333333341</v>
      </c>
    </row>
    <row r="12" spans="1:19" x14ac:dyDescent="0.2">
      <c r="A12">
        <v>3</v>
      </c>
      <c r="B12">
        <v>0</v>
      </c>
      <c r="C12">
        <v>0.35714285714285715</v>
      </c>
      <c r="D12">
        <v>0.33333333333333331</v>
      </c>
      <c r="E12">
        <v>0.23015873015873015</v>
      </c>
      <c r="F12">
        <v>9.5333629728355129E-2</v>
      </c>
      <c r="G12">
        <v>2.1428571428571428</v>
      </c>
      <c r="H12">
        <v>3</v>
      </c>
      <c r="I12">
        <v>4</v>
      </c>
      <c r="J12">
        <v>59</v>
      </c>
      <c r="K12">
        <v>0.51146941598373352</v>
      </c>
      <c r="L12">
        <v>0.51146941598373352</v>
      </c>
      <c r="M12">
        <v>0.50847457627118642</v>
      </c>
      <c r="N12">
        <v>0.93114343344771233</v>
      </c>
      <c r="O12">
        <v>0.90480952380952384</v>
      </c>
      <c r="P12">
        <v>0.90480952380952384</v>
      </c>
      <c r="Q12">
        <v>4</v>
      </c>
      <c r="R12">
        <v>0.8</v>
      </c>
      <c r="S12">
        <v>0.93333333333333335</v>
      </c>
    </row>
    <row r="13" spans="1:19" x14ac:dyDescent="0.2">
      <c r="A13">
        <v>3</v>
      </c>
      <c r="B13">
        <v>0</v>
      </c>
      <c r="C13">
        <v>0</v>
      </c>
      <c r="D13">
        <v>0.55555555555555547</v>
      </c>
      <c r="E13">
        <v>0.18518518518518515</v>
      </c>
      <c r="F13">
        <v>6.2398410619909486E-2</v>
      </c>
      <c r="G13">
        <v>1.2857142857142858</v>
      </c>
      <c r="H13">
        <v>3.5714285714285716</v>
      </c>
      <c r="I13">
        <v>4.1428571428571432</v>
      </c>
      <c r="J13">
        <v>59</v>
      </c>
      <c r="K13">
        <v>0.44444444444444453</v>
      </c>
      <c r="L13">
        <v>0.44444444444444453</v>
      </c>
      <c r="M13">
        <v>0.94915254237288138</v>
      </c>
      <c r="N13">
        <v>0.93777777777777782</v>
      </c>
      <c r="O13">
        <v>0.93777777777777782</v>
      </c>
      <c r="P13">
        <v>0.93777777777777782</v>
      </c>
      <c r="Q13">
        <v>4.1428571428571432</v>
      </c>
      <c r="R13">
        <v>0.82857142857142863</v>
      </c>
      <c r="S13">
        <v>0.96666666666666679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68"/>
  <sheetViews>
    <sheetView workbookViewId="0">
      <pane ySplit="1" topLeftCell="A2" activePane="bottomLeft" state="frozen"/>
      <selection pane="bottomLeft" activeCell="S39" sqref="S39"/>
    </sheetView>
  </sheetViews>
  <sheetFormatPr baseColWidth="10" defaultColWidth="9.1640625" defaultRowHeight="15" x14ac:dyDescent="0.2"/>
  <cols>
    <col min="1" max="1" width="2.6640625" customWidth="1"/>
    <col min="2" max="2" width="22" customWidth="1"/>
    <col min="3" max="3" width="6" customWidth="1"/>
    <col min="4" max="4" width="6.83203125" customWidth="1"/>
    <col min="5" max="5" width="10.83203125" customWidth="1"/>
    <col min="6" max="17" width="2.6640625" customWidth="1"/>
    <col min="18" max="18" width="4.5" customWidth="1"/>
    <col min="20" max="31" width="2.6640625" customWidth="1"/>
    <col min="32" max="32" width="4.5" customWidth="1"/>
    <col min="34" max="45" width="2.6640625" customWidth="1"/>
    <col min="46" max="46" width="4.5" customWidth="1"/>
  </cols>
  <sheetData>
    <row r="1" spans="1:4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45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46</v>
      </c>
      <c r="AU1" s="1" t="s">
        <v>44</v>
      </c>
    </row>
    <row r="2" spans="1:47" x14ac:dyDescent="0.2">
      <c r="A2">
        <v>1</v>
      </c>
      <c r="B2" t="s">
        <v>62</v>
      </c>
      <c r="C2">
        <v>27</v>
      </c>
      <c r="D2" t="s">
        <v>47</v>
      </c>
      <c r="E2" t="s">
        <v>63</v>
      </c>
      <c r="F2">
        <v>3</v>
      </c>
      <c r="G2">
        <v>2</v>
      </c>
      <c r="H2">
        <v>2</v>
      </c>
      <c r="I2">
        <v>3</v>
      </c>
      <c r="J2">
        <v>2</v>
      </c>
      <c r="K2">
        <v>2</v>
      </c>
      <c r="L2">
        <v>4</v>
      </c>
      <c r="M2">
        <v>4</v>
      </c>
      <c r="N2">
        <v>4</v>
      </c>
      <c r="O2">
        <v>1</v>
      </c>
      <c r="P2">
        <v>5</v>
      </c>
      <c r="Q2">
        <v>4</v>
      </c>
      <c r="R2">
        <v>0</v>
      </c>
      <c r="T2">
        <v>3</v>
      </c>
      <c r="U2">
        <v>1</v>
      </c>
      <c r="V2">
        <v>2</v>
      </c>
      <c r="W2">
        <v>1</v>
      </c>
      <c r="X2">
        <v>5</v>
      </c>
      <c r="Y2">
        <v>4</v>
      </c>
      <c r="Z2">
        <v>2</v>
      </c>
      <c r="AA2">
        <v>4</v>
      </c>
      <c r="AB2">
        <v>2</v>
      </c>
      <c r="AC2">
        <v>2</v>
      </c>
      <c r="AD2">
        <v>3</v>
      </c>
      <c r="AE2">
        <v>4</v>
      </c>
      <c r="AF2">
        <v>0</v>
      </c>
      <c r="AH2">
        <v>4</v>
      </c>
      <c r="AI2">
        <v>2</v>
      </c>
      <c r="AJ2">
        <v>2</v>
      </c>
      <c r="AK2">
        <v>3</v>
      </c>
      <c r="AL2">
        <v>1</v>
      </c>
      <c r="AM2">
        <v>2</v>
      </c>
      <c r="AN2">
        <v>1</v>
      </c>
      <c r="AO2">
        <v>5</v>
      </c>
      <c r="AP2">
        <v>5</v>
      </c>
      <c r="AQ2">
        <v>1</v>
      </c>
      <c r="AR2">
        <v>4</v>
      </c>
      <c r="AS2">
        <v>4</v>
      </c>
      <c r="AT2">
        <v>0</v>
      </c>
    </row>
    <row r="3" spans="1:47" x14ac:dyDescent="0.2">
      <c r="A3">
        <f>A2+1</f>
        <v>2</v>
      </c>
      <c r="B3" t="s">
        <v>71</v>
      </c>
      <c r="C3">
        <v>27</v>
      </c>
      <c r="D3" t="s">
        <v>47</v>
      </c>
      <c r="E3" t="s">
        <v>63</v>
      </c>
      <c r="F3">
        <v>2</v>
      </c>
      <c r="G3">
        <v>3</v>
      </c>
      <c r="H3">
        <v>4</v>
      </c>
      <c r="I3">
        <v>2</v>
      </c>
      <c r="J3">
        <v>4</v>
      </c>
      <c r="K3">
        <v>2</v>
      </c>
      <c r="L3">
        <v>2</v>
      </c>
      <c r="M3">
        <v>4</v>
      </c>
      <c r="N3">
        <v>4</v>
      </c>
      <c r="O3">
        <v>2</v>
      </c>
      <c r="P3">
        <v>3</v>
      </c>
      <c r="Q3">
        <v>4</v>
      </c>
      <c r="R3">
        <v>2</v>
      </c>
      <c r="T3">
        <v>1</v>
      </c>
      <c r="U3">
        <v>4</v>
      </c>
      <c r="V3">
        <v>5</v>
      </c>
      <c r="W3">
        <v>1</v>
      </c>
      <c r="X3">
        <v>2</v>
      </c>
      <c r="Y3">
        <v>4</v>
      </c>
      <c r="Z3">
        <v>1</v>
      </c>
      <c r="AA3">
        <v>3</v>
      </c>
      <c r="AB3">
        <v>4</v>
      </c>
      <c r="AC3">
        <v>1</v>
      </c>
      <c r="AD3">
        <v>2</v>
      </c>
      <c r="AE3">
        <v>4</v>
      </c>
      <c r="AF3">
        <v>0</v>
      </c>
      <c r="AH3">
        <v>2</v>
      </c>
      <c r="AI3">
        <v>2</v>
      </c>
      <c r="AJ3">
        <v>3</v>
      </c>
      <c r="AK3">
        <v>2</v>
      </c>
      <c r="AL3">
        <v>3</v>
      </c>
      <c r="AM3">
        <v>3</v>
      </c>
      <c r="AN3">
        <v>2</v>
      </c>
      <c r="AO3">
        <v>2</v>
      </c>
      <c r="AP3">
        <v>4</v>
      </c>
      <c r="AQ3">
        <v>2</v>
      </c>
      <c r="AR3">
        <v>3</v>
      </c>
      <c r="AS3">
        <v>4</v>
      </c>
      <c r="AT3">
        <v>1</v>
      </c>
    </row>
    <row r="4" spans="1:47" x14ac:dyDescent="0.2">
      <c r="A4">
        <f t="shared" ref="A4:A8" si="0">A3+1</f>
        <v>3</v>
      </c>
      <c r="B4" t="s">
        <v>72</v>
      </c>
      <c r="C4">
        <v>21</v>
      </c>
      <c r="D4" t="s">
        <v>75</v>
      </c>
      <c r="E4" t="s">
        <v>73</v>
      </c>
      <c r="F4">
        <v>1</v>
      </c>
      <c r="G4">
        <v>2</v>
      </c>
      <c r="H4">
        <v>5</v>
      </c>
      <c r="I4">
        <v>1</v>
      </c>
      <c r="J4">
        <v>3</v>
      </c>
      <c r="K4">
        <v>5</v>
      </c>
      <c r="L4">
        <v>1</v>
      </c>
      <c r="M4">
        <v>2</v>
      </c>
      <c r="N4">
        <v>5</v>
      </c>
      <c r="O4">
        <v>1</v>
      </c>
      <c r="P4">
        <v>2</v>
      </c>
      <c r="Q4">
        <v>3</v>
      </c>
      <c r="R4">
        <v>1</v>
      </c>
      <c r="T4">
        <v>1</v>
      </c>
      <c r="U4">
        <v>2</v>
      </c>
      <c r="V4">
        <v>5</v>
      </c>
      <c r="W4">
        <v>3</v>
      </c>
      <c r="X4">
        <v>1</v>
      </c>
      <c r="Y4">
        <v>2</v>
      </c>
      <c r="Z4">
        <v>2</v>
      </c>
      <c r="AA4">
        <v>2</v>
      </c>
      <c r="AB4">
        <v>4</v>
      </c>
      <c r="AC4">
        <v>1</v>
      </c>
      <c r="AD4">
        <v>3</v>
      </c>
      <c r="AE4">
        <v>3</v>
      </c>
      <c r="AF4">
        <v>3</v>
      </c>
      <c r="AH4">
        <v>3</v>
      </c>
      <c r="AI4">
        <v>1</v>
      </c>
      <c r="AJ4">
        <v>5</v>
      </c>
      <c r="AK4">
        <v>4</v>
      </c>
      <c r="AL4">
        <v>1</v>
      </c>
      <c r="AM4">
        <v>2</v>
      </c>
      <c r="AN4">
        <v>4</v>
      </c>
      <c r="AO4">
        <v>1</v>
      </c>
      <c r="AP4">
        <v>4</v>
      </c>
      <c r="AQ4">
        <v>1</v>
      </c>
      <c r="AR4">
        <v>2</v>
      </c>
      <c r="AS4">
        <v>4</v>
      </c>
      <c r="AT4">
        <v>3</v>
      </c>
    </row>
    <row r="5" spans="1:47" x14ac:dyDescent="0.2">
      <c r="A5">
        <f t="shared" si="0"/>
        <v>4</v>
      </c>
      <c r="B5" t="s">
        <v>74</v>
      </c>
      <c r="C5">
        <v>27</v>
      </c>
      <c r="D5" t="s">
        <v>75</v>
      </c>
      <c r="E5" t="s">
        <v>63</v>
      </c>
      <c r="F5">
        <v>1</v>
      </c>
      <c r="G5">
        <v>4</v>
      </c>
      <c r="H5">
        <v>5</v>
      </c>
      <c r="I5">
        <v>1</v>
      </c>
      <c r="J5">
        <v>3</v>
      </c>
      <c r="K5">
        <v>4</v>
      </c>
      <c r="L5">
        <v>1</v>
      </c>
      <c r="M5">
        <v>4</v>
      </c>
      <c r="N5">
        <v>5</v>
      </c>
      <c r="O5">
        <v>1</v>
      </c>
      <c r="P5">
        <v>5</v>
      </c>
      <c r="Q5">
        <v>5</v>
      </c>
      <c r="R5">
        <v>3</v>
      </c>
      <c r="T5">
        <v>1</v>
      </c>
      <c r="U5">
        <v>5</v>
      </c>
      <c r="V5">
        <v>5</v>
      </c>
      <c r="W5">
        <v>1</v>
      </c>
      <c r="X5">
        <v>3</v>
      </c>
      <c r="Y5">
        <v>3</v>
      </c>
      <c r="Z5">
        <v>1</v>
      </c>
      <c r="AA5">
        <v>5</v>
      </c>
      <c r="AB5">
        <v>3</v>
      </c>
      <c r="AC5">
        <v>2</v>
      </c>
      <c r="AD5">
        <v>5</v>
      </c>
      <c r="AE5">
        <v>4</v>
      </c>
      <c r="AF5">
        <v>2</v>
      </c>
      <c r="AH5">
        <v>2</v>
      </c>
      <c r="AI5">
        <v>4</v>
      </c>
      <c r="AJ5">
        <v>3</v>
      </c>
      <c r="AK5">
        <v>3</v>
      </c>
      <c r="AL5">
        <v>2</v>
      </c>
      <c r="AM5">
        <v>3</v>
      </c>
      <c r="AN5">
        <v>1</v>
      </c>
      <c r="AO5">
        <v>4</v>
      </c>
      <c r="AP5">
        <v>4</v>
      </c>
      <c r="AQ5">
        <v>1</v>
      </c>
      <c r="AR5">
        <v>5</v>
      </c>
      <c r="AS5">
        <v>4</v>
      </c>
      <c r="AT5">
        <v>2</v>
      </c>
    </row>
    <row r="6" spans="1:47" x14ac:dyDescent="0.2">
      <c r="A6">
        <f t="shared" si="0"/>
        <v>5</v>
      </c>
      <c r="B6" t="s">
        <v>76</v>
      </c>
      <c r="C6">
        <v>25</v>
      </c>
      <c r="D6" t="s">
        <v>47</v>
      </c>
      <c r="E6" t="s">
        <v>73</v>
      </c>
      <c r="F6">
        <v>1</v>
      </c>
      <c r="G6">
        <v>4</v>
      </c>
      <c r="H6">
        <v>4</v>
      </c>
      <c r="I6">
        <v>1</v>
      </c>
      <c r="J6">
        <v>2</v>
      </c>
      <c r="K6">
        <v>3</v>
      </c>
      <c r="L6">
        <v>1</v>
      </c>
      <c r="M6">
        <v>4</v>
      </c>
      <c r="N6">
        <v>4</v>
      </c>
      <c r="O6">
        <v>1</v>
      </c>
      <c r="P6">
        <v>1</v>
      </c>
      <c r="Q6">
        <v>3</v>
      </c>
      <c r="R6">
        <v>3</v>
      </c>
      <c r="T6">
        <v>1</v>
      </c>
      <c r="U6">
        <v>5</v>
      </c>
      <c r="V6">
        <v>5</v>
      </c>
      <c r="W6">
        <v>1</v>
      </c>
      <c r="X6">
        <v>1</v>
      </c>
      <c r="Y6">
        <v>3</v>
      </c>
      <c r="Z6">
        <v>1</v>
      </c>
      <c r="AA6">
        <v>4</v>
      </c>
      <c r="AB6">
        <v>4</v>
      </c>
      <c r="AC6">
        <v>1</v>
      </c>
      <c r="AD6">
        <v>3</v>
      </c>
      <c r="AE6">
        <v>4</v>
      </c>
      <c r="AF6">
        <v>1</v>
      </c>
      <c r="AH6">
        <v>1</v>
      </c>
      <c r="AI6">
        <v>4</v>
      </c>
      <c r="AJ6">
        <v>4</v>
      </c>
      <c r="AK6">
        <v>1</v>
      </c>
      <c r="AL6">
        <v>4</v>
      </c>
      <c r="AM6">
        <v>4</v>
      </c>
      <c r="AN6">
        <v>2</v>
      </c>
      <c r="AO6">
        <v>3</v>
      </c>
      <c r="AP6">
        <v>3</v>
      </c>
      <c r="AQ6">
        <v>1</v>
      </c>
      <c r="AR6">
        <v>4</v>
      </c>
      <c r="AS6">
        <v>4</v>
      </c>
      <c r="AT6">
        <v>2</v>
      </c>
    </row>
    <row r="7" spans="1:47" x14ac:dyDescent="0.2">
      <c r="A7">
        <f t="shared" si="0"/>
        <v>6</v>
      </c>
      <c r="B7" t="s">
        <v>77</v>
      </c>
      <c r="C7">
        <v>22</v>
      </c>
      <c r="D7" t="s">
        <v>47</v>
      </c>
      <c r="E7" t="s">
        <v>73</v>
      </c>
      <c r="F7">
        <v>2</v>
      </c>
      <c r="G7">
        <v>5</v>
      </c>
      <c r="H7">
        <v>4</v>
      </c>
      <c r="I7">
        <v>4</v>
      </c>
      <c r="J7">
        <v>2</v>
      </c>
      <c r="K7">
        <v>2</v>
      </c>
      <c r="L7">
        <v>3</v>
      </c>
      <c r="M7">
        <v>4</v>
      </c>
      <c r="N7">
        <v>4</v>
      </c>
      <c r="O7">
        <v>2</v>
      </c>
      <c r="P7">
        <v>1</v>
      </c>
      <c r="Q7">
        <v>5</v>
      </c>
      <c r="R7">
        <v>3</v>
      </c>
      <c r="T7">
        <v>3</v>
      </c>
      <c r="U7">
        <v>3</v>
      </c>
      <c r="V7">
        <v>5</v>
      </c>
      <c r="W7">
        <v>4</v>
      </c>
      <c r="X7">
        <v>1</v>
      </c>
      <c r="Y7">
        <v>3</v>
      </c>
      <c r="Z7">
        <v>3</v>
      </c>
      <c r="AA7">
        <v>4</v>
      </c>
      <c r="AB7">
        <v>4</v>
      </c>
      <c r="AC7">
        <v>3</v>
      </c>
      <c r="AD7">
        <v>4</v>
      </c>
      <c r="AE7">
        <v>4</v>
      </c>
      <c r="AF7">
        <v>2</v>
      </c>
      <c r="AH7">
        <v>1</v>
      </c>
      <c r="AI7">
        <v>5</v>
      </c>
      <c r="AJ7">
        <v>5</v>
      </c>
      <c r="AK7">
        <v>2</v>
      </c>
      <c r="AL7">
        <v>2</v>
      </c>
      <c r="AM7">
        <v>3</v>
      </c>
      <c r="AN7">
        <v>1</v>
      </c>
      <c r="AO7">
        <v>4</v>
      </c>
      <c r="AP7">
        <v>5</v>
      </c>
      <c r="AQ7">
        <v>1</v>
      </c>
      <c r="AR7">
        <v>3</v>
      </c>
      <c r="AS7">
        <v>5</v>
      </c>
      <c r="AT7">
        <v>2</v>
      </c>
    </row>
    <row r="8" spans="1:47" x14ac:dyDescent="0.2">
      <c r="A8">
        <f t="shared" si="0"/>
        <v>7</v>
      </c>
      <c r="B8" t="s">
        <v>78</v>
      </c>
      <c r="C8">
        <v>50</v>
      </c>
      <c r="D8" t="s">
        <v>47</v>
      </c>
      <c r="E8" t="s">
        <v>79</v>
      </c>
      <c r="F8">
        <v>2</v>
      </c>
      <c r="G8">
        <v>4</v>
      </c>
      <c r="H8">
        <v>4</v>
      </c>
      <c r="I8">
        <v>2</v>
      </c>
      <c r="J8">
        <v>2</v>
      </c>
      <c r="K8">
        <v>2</v>
      </c>
      <c r="L8">
        <v>2</v>
      </c>
      <c r="M8">
        <v>3</v>
      </c>
      <c r="N8">
        <v>4</v>
      </c>
      <c r="O8">
        <v>3</v>
      </c>
      <c r="P8">
        <v>1</v>
      </c>
      <c r="Q8">
        <v>2</v>
      </c>
      <c r="R8">
        <v>2</v>
      </c>
      <c r="T8">
        <v>3</v>
      </c>
      <c r="U8">
        <v>3</v>
      </c>
      <c r="V8">
        <v>2</v>
      </c>
      <c r="W8">
        <v>4</v>
      </c>
      <c r="X8">
        <v>1</v>
      </c>
      <c r="Y8">
        <v>2</v>
      </c>
      <c r="Z8">
        <v>2</v>
      </c>
      <c r="AA8">
        <v>4</v>
      </c>
      <c r="AB8">
        <v>2</v>
      </c>
      <c r="AC8">
        <v>3</v>
      </c>
      <c r="AD8">
        <v>2</v>
      </c>
      <c r="AE8">
        <v>2</v>
      </c>
      <c r="AF8">
        <v>2</v>
      </c>
      <c r="AH8">
        <v>2</v>
      </c>
      <c r="AI8">
        <v>4</v>
      </c>
      <c r="AJ8">
        <v>4</v>
      </c>
      <c r="AK8">
        <v>5</v>
      </c>
      <c r="AL8">
        <v>1</v>
      </c>
      <c r="AM8">
        <v>2</v>
      </c>
      <c r="AN8">
        <v>4</v>
      </c>
      <c r="AO8">
        <v>2</v>
      </c>
      <c r="AP8">
        <v>3</v>
      </c>
      <c r="AQ8">
        <v>2</v>
      </c>
      <c r="AR8">
        <v>4</v>
      </c>
      <c r="AS8">
        <v>4</v>
      </c>
      <c r="AT8">
        <v>2</v>
      </c>
    </row>
    <row r="13" spans="1:47" x14ac:dyDescent="0.2">
      <c r="B13" t="s">
        <v>106</v>
      </c>
      <c r="F13">
        <f>AVERAGE(F2:F11)</f>
        <v>1.7142857142857142</v>
      </c>
      <c r="G13">
        <f t="shared" ref="G13:Q13" si="1">AVERAGE(G2:G11)</f>
        <v>3.4285714285714284</v>
      </c>
      <c r="H13">
        <f t="shared" si="1"/>
        <v>4</v>
      </c>
      <c r="I13">
        <f t="shared" si="1"/>
        <v>2</v>
      </c>
      <c r="J13">
        <f t="shared" si="1"/>
        <v>2.5714285714285716</v>
      </c>
      <c r="K13">
        <f t="shared" si="1"/>
        <v>2.8571428571428572</v>
      </c>
      <c r="L13">
        <f t="shared" si="1"/>
        <v>2</v>
      </c>
      <c r="M13">
        <f t="shared" si="1"/>
        <v>3.5714285714285716</v>
      </c>
      <c r="N13">
        <f t="shared" si="1"/>
        <v>4.2857142857142856</v>
      </c>
      <c r="O13">
        <f t="shared" si="1"/>
        <v>1.5714285714285714</v>
      </c>
      <c r="P13">
        <f t="shared" si="1"/>
        <v>2.5714285714285716</v>
      </c>
      <c r="Q13">
        <f t="shared" si="1"/>
        <v>3.7142857142857144</v>
      </c>
      <c r="T13">
        <f t="shared" ref="T13:AE13" si="2">AVERAGE(T2:T11)</f>
        <v>1.8571428571428572</v>
      </c>
      <c r="U13">
        <f t="shared" si="2"/>
        <v>3.2857142857142856</v>
      </c>
      <c r="V13">
        <f t="shared" si="2"/>
        <v>4.1428571428571432</v>
      </c>
      <c r="W13">
        <f t="shared" si="2"/>
        <v>2.1428571428571428</v>
      </c>
      <c r="X13">
        <f t="shared" si="2"/>
        <v>2</v>
      </c>
      <c r="Y13">
        <f t="shared" si="2"/>
        <v>3</v>
      </c>
      <c r="Z13">
        <f t="shared" si="2"/>
        <v>1.7142857142857142</v>
      </c>
      <c r="AA13">
        <f t="shared" si="2"/>
        <v>3.7142857142857144</v>
      </c>
      <c r="AB13">
        <f t="shared" si="2"/>
        <v>3.2857142857142856</v>
      </c>
      <c r="AC13">
        <f t="shared" si="2"/>
        <v>1.8571428571428572</v>
      </c>
      <c r="AD13">
        <f t="shared" si="2"/>
        <v>3.1428571428571428</v>
      </c>
      <c r="AE13">
        <f t="shared" si="2"/>
        <v>3.5714285714285716</v>
      </c>
      <c r="AH13">
        <f t="shared" ref="AH13:AS13" si="3">AVERAGE(AH2:AH11)</f>
        <v>2.1428571428571428</v>
      </c>
      <c r="AI13">
        <f t="shared" si="3"/>
        <v>3.1428571428571428</v>
      </c>
      <c r="AJ13">
        <f t="shared" si="3"/>
        <v>3.7142857142857144</v>
      </c>
      <c r="AK13">
        <f t="shared" si="3"/>
        <v>2.8571428571428572</v>
      </c>
      <c r="AL13">
        <f t="shared" si="3"/>
        <v>2</v>
      </c>
      <c r="AM13">
        <f t="shared" si="3"/>
        <v>2.7142857142857144</v>
      </c>
      <c r="AN13">
        <f t="shared" si="3"/>
        <v>2.1428571428571428</v>
      </c>
      <c r="AO13">
        <f t="shared" si="3"/>
        <v>3</v>
      </c>
      <c r="AP13">
        <f t="shared" si="3"/>
        <v>4</v>
      </c>
      <c r="AQ13">
        <f t="shared" si="3"/>
        <v>1.2857142857142858</v>
      </c>
      <c r="AR13">
        <f t="shared" si="3"/>
        <v>3.5714285714285716</v>
      </c>
      <c r="AS13">
        <f t="shared" si="3"/>
        <v>4.1428571428571432</v>
      </c>
    </row>
    <row r="14" spans="1:47" x14ac:dyDescent="0.2">
      <c r="B14" t="s">
        <v>80</v>
      </c>
      <c r="F14">
        <f>_xlfn.VAR.S(F2:F12)</f>
        <v>0.57142857142857117</v>
      </c>
      <c r="G14">
        <f t="shared" ref="G14:Q14" si="4">_xlfn.VAR.S(G2:G12)</f>
        <v>1.2857142857142847</v>
      </c>
      <c r="H14">
        <f t="shared" si="4"/>
        <v>1</v>
      </c>
      <c r="I14">
        <f t="shared" si="4"/>
        <v>1.3333333333333333</v>
      </c>
      <c r="J14">
        <f t="shared" si="4"/>
        <v>0.61904761904761918</v>
      </c>
      <c r="K14">
        <f t="shared" si="4"/>
        <v>1.4761904761904756</v>
      </c>
      <c r="L14">
        <f t="shared" si="4"/>
        <v>1.3333333333333333</v>
      </c>
      <c r="M14">
        <f t="shared" si="4"/>
        <v>0.61904761904761807</v>
      </c>
      <c r="N14">
        <f t="shared" si="4"/>
        <v>0.23809523809523606</v>
      </c>
      <c r="O14">
        <f t="shared" si="4"/>
        <v>0.61904761904761918</v>
      </c>
      <c r="P14">
        <f t="shared" si="4"/>
        <v>3.285714285714286</v>
      </c>
      <c r="Q14">
        <f t="shared" si="4"/>
        <v>1.2380952380952384</v>
      </c>
      <c r="T14">
        <f t="shared" ref="T14:AE14" si="5">_xlfn.VAR.S(T2:T12)</f>
        <v>1.142857142857143</v>
      </c>
      <c r="U14">
        <f t="shared" si="5"/>
        <v>2.2380952380952386</v>
      </c>
      <c r="V14">
        <f t="shared" si="5"/>
        <v>2.1428571428571437</v>
      </c>
      <c r="W14">
        <f t="shared" si="5"/>
        <v>2.1428571428571423</v>
      </c>
      <c r="X14">
        <f t="shared" si="5"/>
        <v>2.3333333333333335</v>
      </c>
      <c r="Y14">
        <f t="shared" si="5"/>
        <v>0.66666666666666663</v>
      </c>
      <c r="Z14">
        <f t="shared" si="5"/>
        <v>0.57142857142857117</v>
      </c>
      <c r="AA14">
        <f t="shared" si="5"/>
        <v>0.9047619047619051</v>
      </c>
      <c r="AB14">
        <f t="shared" si="5"/>
        <v>0.9047619047619051</v>
      </c>
      <c r="AC14">
        <f t="shared" si="5"/>
        <v>0.80952380952380965</v>
      </c>
      <c r="AD14">
        <f t="shared" si="5"/>
        <v>1.1428571428571435</v>
      </c>
      <c r="AE14">
        <f t="shared" si="5"/>
        <v>0.61904761904761807</v>
      </c>
      <c r="AH14">
        <f t="shared" ref="AH14:AS14" si="6">_xlfn.VAR.S(AH2:AH12)</f>
        <v>1.1428571428571423</v>
      </c>
      <c r="AI14">
        <f t="shared" si="6"/>
        <v>2.1428571428571437</v>
      </c>
      <c r="AJ14">
        <f t="shared" si="6"/>
        <v>1.2380952380952384</v>
      </c>
      <c r="AK14">
        <f t="shared" si="6"/>
        <v>1.8095238095238091</v>
      </c>
      <c r="AL14">
        <f t="shared" si="6"/>
        <v>1.3333333333333333</v>
      </c>
      <c r="AM14">
        <f t="shared" si="6"/>
        <v>0.57142857142857173</v>
      </c>
      <c r="AN14">
        <f t="shared" si="6"/>
        <v>1.8095238095238091</v>
      </c>
      <c r="AO14">
        <f t="shared" si="6"/>
        <v>2</v>
      </c>
      <c r="AP14">
        <f t="shared" si="6"/>
        <v>0.66666666666666663</v>
      </c>
      <c r="AQ14">
        <f t="shared" si="6"/>
        <v>0.23809523809523814</v>
      </c>
      <c r="AR14">
        <f t="shared" si="6"/>
        <v>0.95238095238095133</v>
      </c>
      <c r="AS14">
        <f t="shared" si="6"/>
        <v>0.14285714285714288</v>
      </c>
    </row>
    <row r="15" spans="1:47" x14ac:dyDescent="0.2">
      <c r="B15" t="s">
        <v>68</v>
      </c>
      <c r="R15">
        <f>MODE(R2:R11)</f>
        <v>3</v>
      </c>
      <c r="AF15">
        <f>MODE(AF2:AF11)</f>
        <v>2</v>
      </c>
      <c r="AT15">
        <f>MODE(AT2:AT11)</f>
        <v>2</v>
      </c>
    </row>
    <row r="16" spans="1:47" x14ac:dyDescent="0.2">
      <c r="B16" t="s">
        <v>107</v>
      </c>
      <c r="H16">
        <v>2</v>
      </c>
      <c r="K16">
        <v>2</v>
      </c>
      <c r="N16">
        <v>4</v>
      </c>
      <c r="Q16">
        <v>4</v>
      </c>
      <c r="V16">
        <v>2</v>
      </c>
      <c r="Y16">
        <v>4</v>
      </c>
      <c r="AB16">
        <v>2</v>
      </c>
      <c r="AE16">
        <v>4</v>
      </c>
      <c r="AJ16">
        <v>2</v>
      </c>
      <c r="AM16">
        <v>2</v>
      </c>
      <c r="AP16">
        <v>5</v>
      </c>
      <c r="AS16">
        <v>4</v>
      </c>
    </row>
    <row r="18" spans="2:14" x14ac:dyDescent="0.2">
      <c r="B18" s="1" t="s">
        <v>84</v>
      </c>
    </row>
    <row r="19" spans="2:14" x14ac:dyDescent="0.2">
      <c r="C19" t="s">
        <v>81</v>
      </c>
      <c r="D19" t="s">
        <v>82</v>
      </c>
      <c r="E19" t="s">
        <v>83</v>
      </c>
      <c r="N19" s="5"/>
    </row>
    <row r="20" spans="2:14" x14ac:dyDescent="0.2">
      <c r="B20" t="s">
        <v>64</v>
      </c>
      <c r="C20">
        <f>H13</f>
        <v>4</v>
      </c>
      <c r="D20">
        <f>H16</f>
        <v>2</v>
      </c>
      <c r="E20">
        <f>C20-D20</f>
        <v>2</v>
      </c>
      <c r="N20" s="5"/>
    </row>
    <row r="21" spans="2:14" x14ac:dyDescent="0.2">
      <c r="B21" t="s">
        <v>52</v>
      </c>
      <c r="C21">
        <f>K13</f>
        <v>2.8571428571428572</v>
      </c>
      <c r="D21">
        <f>K16</f>
        <v>2</v>
      </c>
      <c r="E21">
        <f t="shared" ref="E21:E31" si="7">C21-D21</f>
        <v>0.85714285714285721</v>
      </c>
      <c r="N21" s="5"/>
    </row>
    <row r="22" spans="2:14" x14ac:dyDescent="0.2">
      <c r="B22" t="s">
        <v>53</v>
      </c>
      <c r="C22">
        <f>N13</f>
        <v>4.2857142857142856</v>
      </c>
      <c r="D22">
        <f>N16</f>
        <v>4</v>
      </c>
      <c r="E22">
        <f t="shared" si="7"/>
        <v>0.28571428571428559</v>
      </c>
      <c r="N22" s="5"/>
    </row>
    <row r="23" spans="2:14" x14ac:dyDescent="0.2">
      <c r="B23" t="s">
        <v>54</v>
      </c>
      <c r="C23">
        <f>Q13</f>
        <v>3.7142857142857144</v>
      </c>
      <c r="D23">
        <f>Q16</f>
        <v>4</v>
      </c>
      <c r="E23">
        <f t="shared" si="7"/>
        <v>-0.28571428571428559</v>
      </c>
      <c r="N23" s="5"/>
    </row>
    <row r="24" spans="2:14" x14ac:dyDescent="0.2">
      <c r="B24" t="s">
        <v>65</v>
      </c>
      <c r="C24">
        <f>V13</f>
        <v>4.1428571428571432</v>
      </c>
      <c r="D24">
        <f>V16</f>
        <v>2</v>
      </c>
      <c r="E24">
        <f t="shared" si="7"/>
        <v>2.1428571428571432</v>
      </c>
      <c r="N24" s="5"/>
    </row>
    <row r="25" spans="2:14" x14ac:dyDescent="0.2">
      <c r="B25" t="s">
        <v>55</v>
      </c>
      <c r="C25">
        <f>Y13</f>
        <v>3</v>
      </c>
      <c r="D25">
        <f>Y16</f>
        <v>4</v>
      </c>
      <c r="E25">
        <f t="shared" si="7"/>
        <v>-1</v>
      </c>
      <c r="N25" s="5"/>
    </row>
    <row r="26" spans="2:14" x14ac:dyDescent="0.2">
      <c r="B26" t="s">
        <v>56</v>
      </c>
      <c r="C26">
        <f>AB13</f>
        <v>3.2857142857142856</v>
      </c>
      <c r="D26">
        <f>AB16</f>
        <v>2</v>
      </c>
      <c r="E26">
        <f t="shared" si="7"/>
        <v>1.2857142857142856</v>
      </c>
      <c r="N26" s="5"/>
    </row>
    <row r="27" spans="2:14" x14ac:dyDescent="0.2">
      <c r="B27" t="s">
        <v>57</v>
      </c>
      <c r="C27">
        <f>AE13</f>
        <v>3.5714285714285716</v>
      </c>
      <c r="D27">
        <f>AE16</f>
        <v>4</v>
      </c>
      <c r="E27">
        <f t="shared" si="7"/>
        <v>-0.42857142857142838</v>
      </c>
      <c r="N27" s="5"/>
    </row>
    <row r="28" spans="2:14" x14ac:dyDescent="0.2">
      <c r="B28" t="s">
        <v>66</v>
      </c>
      <c r="C28">
        <f>AJ13</f>
        <v>3.7142857142857144</v>
      </c>
      <c r="D28">
        <f>AJ16</f>
        <v>2</v>
      </c>
      <c r="E28">
        <f t="shared" si="7"/>
        <v>1.7142857142857144</v>
      </c>
      <c r="N28" s="5"/>
    </row>
    <row r="29" spans="2:14" x14ac:dyDescent="0.2">
      <c r="B29" t="s">
        <v>58</v>
      </c>
      <c r="C29">
        <f>AM13</f>
        <v>2.7142857142857144</v>
      </c>
      <c r="D29">
        <f>AM16</f>
        <v>2</v>
      </c>
      <c r="E29">
        <f t="shared" si="7"/>
        <v>0.71428571428571441</v>
      </c>
      <c r="M29" s="5"/>
      <c r="N29" s="5"/>
    </row>
    <row r="30" spans="2:14" x14ac:dyDescent="0.2">
      <c r="B30" t="s">
        <v>59</v>
      </c>
      <c r="C30">
        <f>AP13</f>
        <v>4</v>
      </c>
      <c r="D30">
        <f>AP16</f>
        <v>5</v>
      </c>
      <c r="E30">
        <f t="shared" si="7"/>
        <v>-1</v>
      </c>
      <c r="M30" s="5"/>
      <c r="N30" s="5"/>
    </row>
    <row r="31" spans="2:14" x14ac:dyDescent="0.2">
      <c r="B31" t="s">
        <v>60</v>
      </c>
      <c r="C31">
        <f>AS13</f>
        <v>4.1428571428571432</v>
      </c>
      <c r="D31">
        <f>AS16</f>
        <v>4</v>
      </c>
      <c r="E31">
        <f t="shared" si="7"/>
        <v>0.14285714285714324</v>
      </c>
      <c r="M31" s="5"/>
      <c r="N31" s="5"/>
    </row>
    <row r="32" spans="2:14" x14ac:dyDescent="0.2">
      <c r="M32" s="5"/>
      <c r="N32" s="5"/>
    </row>
    <row r="33" spans="2:14" x14ac:dyDescent="0.2">
      <c r="B33" s="1" t="s">
        <v>85</v>
      </c>
      <c r="M33" s="5"/>
      <c r="N33" s="5"/>
    </row>
    <row r="34" spans="2:14" x14ac:dyDescent="0.2">
      <c r="C34" s="6" t="s">
        <v>86</v>
      </c>
      <c r="D34" s="6" t="s">
        <v>87</v>
      </c>
      <c r="M34" s="5"/>
      <c r="N34" s="5"/>
    </row>
    <row r="35" spans="2:14" x14ac:dyDescent="0.2">
      <c r="B35" t="s">
        <v>88</v>
      </c>
      <c r="C35">
        <f>H13-K13</f>
        <v>1.1428571428571428</v>
      </c>
      <c r="D35">
        <f>H16-K16</f>
        <v>0</v>
      </c>
      <c r="M35" s="5"/>
      <c r="N35" s="5"/>
    </row>
    <row r="36" spans="2:14" x14ac:dyDescent="0.2">
      <c r="B36" t="s">
        <v>89</v>
      </c>
      <c r="C36">
        <f>H13-N13</f>
        <v>-0.28571428571428559</v>
      </c>
      <c r="D36">
        <f>H16-N16</f>
        <v>-2</v>
      </c>
      <c r="M36" s="5"/>
      <c r="N36" s="5"/>
    </row>
    <row r="37" spans="2:14" x14ac:dyDescent="0.2">
      <c r="B37" t="s">
        <v>90</v>
      </c>
      <c r="C37">
        <f>H13-Q13</f>
        <v>0.28571428571428559</v>
      </c>
      <c r="D37">
        <f>H16-Q16</f>
        <v>-2</v>
      </c>
      <c r="M37" s="5"/>
      <c r="N37" s="5"/>
    </row>
    <row r="38" spans="2:14" x14ac:dyDescent="0.2">
      <c r="B38" t="s">
        <v>91</v>
      </c>
      <c r="C38">
        <f>K13-N13</f>
        <v>-1.4285714285714284</v>
      </c>
      <c r="D38">
        <f>K16-N16</f>
        <v>-2</v>
      </c>
      <c r="M38" s="5"/>
      <c r="N38" s="5"/>
    </row>
    <row r="39" spans="2:14" x14ac:dyDescent="0.2">
      <c r="B39" t="s">
        <v>92</v>
      </c>
      <c r="C39">
        <f>K13-Q13</f>
        <v>-0.85714285714285721</v>
      </c>
      <c r="D39">
        <f>K16-Q16</f>
        <v>-2</v>
      </c>
      <c r="N39" s="5"/>
    </row>
    <row r="40" spans="2:14" x14ac:dyDescent="0.2">
      <c r="B40" t="s">
        <v>93</v>
      </c>
      <c r="C40">
        <f>N13-Q13</f>
        <v>0.57142857142857117</v>
      </c>
      <c r="D40">
        <f>N16-Q16</f>
        <v>0</v>
      </c>
      <c r="N40" s="5"/>
    </row>
    <row r="41" spans="2:14" x14ac:dyDescent="0.2">
      <c r="B41" t="s">
        <v>94</v>
      </c>
      <c r="C41">
        <f>V13-Y13</f>
        <v>1.1428571428571432</v>
      </c>
      <c r="D41">
        <f>V16-Y16</f>
        <v>-2</v>
      </c>
      <c r="N41" s="5"/>
    </row>
    <row r="42" spans="2:14" x14ac:dyDescent="0.2">
      <c r="B42" t="s">
        <v>95</v>
      </c>
      <c r="C42">
        <f>V13-AB13</f>
        <v>0.85714285714285765</v>
      </c>
      <c r="D42">
        <f>V16-AB16</f>
        <v>0</v>
      </c>
      <c r="N42" s="5"/>
    </row>
    <row r="43" spans="2:14" x14ac:dyDescent="0.2">
      <c r="B43" t="s">
        <v>96</v>
      </c>
      <c r="C43">
        <f>V13-AE13</f>
        <v>0.57142857142857162</v>
      </c>
      <c r="D43">
        <f>V16-AE16</f>
        <v>-2</v>
      </c>
      <c r="N43" s="5"/>
    </row>
    <row r="44" spans="2:14" x14ac:dyDescent="0.2">
      <c r="B44" t="s">
        <v>97</v>
      </c>
      <c r="C44">
        <f>Y13-AB13</f>
        <v>-0.28571428571428559</v>
      </c>
      <c r="D44">
        <f>Y16-AB16</f>
        <v>2</v>
      </c>
      <c r="N44" s="5"/>
    </row>
    <row r="45" spans="2:14" x14ac:dyDescent="0.2">
      <c r="B45" t="s">
        <v>98</v>
      </c>
      <c r="C45">
        <f>Y13-AE13</f>
        <v>-0.57142857142857162</v>
      </c>
      <c r="D45">
        <f>Y16-AE16</f>
        <v>0</v>
      </c>
      <c r="N45" s="5"/>
    </row>
    <row r="46" spans="2:14" x14ac:dyDescent="0.2">
      <c r="B46" t="s">
        <v>99</v>
      </c>
      <c r="C46">
        <f>AB13-AE13</f>
        <v>-0.28571428571428603</v>
      </c>
      <c r="D46">
        <f>AB16-AE16</f>
        <v>-2</v>
      </c>
      <c r="N46" s="5"/>
    </row>
    <row r="47" spans="2:14" x14ac:dyDescent="0.2">
      <c r="B47" t="s">
        <v>100</v>
      </c>
      <c r="C47">
        <f>AJ13-AM13</f>
        <v>1</v>
      </c>
      <c r="D47">
        <f>AJ16-AM16</f>
        <v>0</v>
      </c>
      <c r="N47" s="5"/>
    </row>
    <row r="48" spans="2:14" x14ac:dyDescent="0.2">
      <c r="B48" t="s">
        <v>101</v>
      </c>
      <c r="C48">
        <f>AJ13-AP13</f>
        <v>-0.28571428571428559</v>
      </c>
      <c r="D48">
        <f>AJ16-AP16</f>
        <v>-3</v>
      </c>
      <c r="N48" s="5"/>
    </row>
    <row r="49" spans="2:13" x14ac:dyDescent="0.2">
      <c r="B49" t="s">
        <v>102</v>
      </c>
      <c r="C49">
        <f>AJ13-AS13</f>
        <v>-0.42857142857142883</v>
      </c>
      <c r="D49">
        <f>AJ16-AS16</f>
        <v>-2</v>
      </c>
      <c r="M49" s="5"/>
    </row>
    <row r="50" spans="2:13" x14ac:dyDescent="0.2">
      <c r="B50" t="s">
        <v>103</v>
      </c>
      <c r="C50">
        <f>AM13-AP13</f>
        <v>-1.2857142857142856</v>
      </c>
      <c r="D50">
        <f>AM16-AP16</f>
        <v>-3</v>
      </c>
      <c r="M50" s="5"/>
    </row>
    <row r="51" spans="2:13" x14ac:dyDescent="0.2">
      <c r="B51" t="s">
        <v>104</v>
      </c>
      <c r="C51">
        <f>AM13-AS13</f>
        <v>-1.4285714285714288</v>
      </c>
      <c r="D51">
        <f>AM16-AS16</f>
        <v>-2</v>
      </c>
      <c r="M51" s="5"/>
    </row>
    <row r="52" spans="2:13" x14ac:dyDescent="0.2">
      <c r="B52" t="s">
        <v>105</v>
      </c>
      <c r="C52">
        <f>AP13-AS13</f>
        <v>-0.14285714285714324</v>
      </c>
      <c r="D52">
        <f>AP16-AS16</f>
        <v>1</v>
      </c>
      <c r="M52" s="5"/>
    </row>
    <row r="53" spans="2:13" x14ac:dyDescent="0.2">
      <c r="M53" s="5"/>
    </row>
    <row r="54" spans="2:13" x14ac:dyDescent="0.2">
      <c r="M54" s="5"/>
    </row>
    <row r="55" spans="2:13" x14ac:dyDescent="0.2">
      <c r="M55" s="5"/>
    </row>
    <row r="56" spans="2:13" x14ac:dyDescent="0.2">
      <c r="M56" s="5"/>
    </row>
    <row r="57" spans="2:13" x14ac:dyDescent="0.2">
      <c r="M57" s="5"/>
    </row>
    <row r="58" spans="2:13" x14ac:dyDescent="0.2">
      <c r="M58" s="5"/>
    </row>
    <row r="59" spans="2:13" x14ac:dyDescent="0.2">
      <c r="M59" s="5"/>
    </row>
    <row r="60" spans="2:13" x14ac:dyDescent="0.2">
      <c r="M60" s="5"/>
    </row>
    <row r="61" spans="2:13" x14ac:dyDescent="0.2">
      <c r="M61" s="5"/>
    </row>
    <row r="62" spans="2:13" x14ac:dyDescent="0.2">
      <c r="M62" s="5"/>
    </row>
    <row r="63" spans="2:13" x14ac:dyDescent="0.2">
      <c r="M63" s="5"/>
    </row>
    <row r="64" spans="2:13" x14ac:dyDescent="0.2">
      <c r="M64" s="5"/>
    </row>
    <row r="65" spans="13:13" x14ac:dyDescent="0.2">
      <c r="M65" s="5"/>
    </row>
    <row r="66" spans="13:13" x14ac:dyDescent="0.2">
      <c r="M66" s="5"/>
    </row>
    <row r="67" spans="13:13" x14ac:dyDescent="0.2">
      <c r="M67" s="5"/>
    </row>
    <row r="68" spans="13:13" x14ac:dyDescent="0.2">
      <c r="M68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139"/>
  <sheetViews>
    <sheetView workbookViewId="0">
      <pane ySplit="1" topLeftCell="A2" activePane="bottomLeft" state="frozen"/>
      <selection pane="bottomLeft" activeCell="P28" sqref="P28"/>
    </sheetView>
  </sheetViews>
  <sheetFormatPr baseColWidth="10" defaultColWidth="9.1640625" defaultRowHeight="15" x14ac:dyDescent="0.2"/>
  <cols>
    <col min="1" max="1" width="2.6640625" customWidth="1"/>
    <col min="2" max="2" width="22" customWidth="1"/>
    <col min="3" max="3" width="4.33203125" customWidth="1"/>
    <col min="4" max="4" width="3.5" customWidth="1"/>
    <col min="5" max="5" width="10.83203125" customWidth="1"/>
    <col min="6" max="17" width="2.6640625" customWidth="1"/>
    <col min="18" max="18" width="4.5" customWidth="1"/>
    <col min="20" max="31" width="2.6640625" customWidth="1"/>
    <col min="32" max="32" width="4.5" customWidth="1"/>
    <col min="34" max="45" width="2.6640625" customWidth="1"/>
    <col min="46" max="46" width="4.5" customWidth="1"/>
  </cols>
  <sheetData>
    <row r="1" spans="2:19" s="1" customFormat="1" x14ac:dyDescent="0.2"/>
    <row r="2" spans="2:19" x14ac:dyDescent="0.2">
      <c r="H2" s="5">
        <v>2</v>
      </c>
      <c r="I2" s="5">
        <v>1</v>
      </c>
      <c r="J2" s="5">
        <v>3</v>
      </c>
      <c r="K2" s="5">
        <v>4</v>
      </c>
      <c r="L2" s="5">
        <v>2</v>
      </c>
      <c r="M2" s="5">
        <v>4</v>
      </c>
      <c r="N2" s="5">
        <v>1</v>
      </c>
      <c r="O2" s="5">
        <v>5</v>
      </c>
      <c r="P2" s="5">
        <v>2</v>
      </c>
      <c r="Q2" s="5">
        <v>1</v>
      </c>
      <c r="R2" s="5">
        <v>5</v>
      </c>
      <c r="S2" s="5">
        <v>5</v>
      </c>
    </row>
    <row r="3" spans="2:19" x14ac:dyDescent="0.2">
      <c r="H3" s="5">
        <v>1</v>
      </c>
      <c r="I3" s="5">
        <v>1</v>
      </c>
      <c r="J3" s="5">
        <v>4</v>
      </c>
      <c r="K3" s="5">
        <v>5</v>
      </c>
      <c r="L3" s="5">
        <v>2</v>
      </c>
      <c r="M3" s="5">
        <v>5</v>
      </c>
      <c r="N3" s="5">
        <v>1</v>
      </c>
      <c r="O3" s="5">
        <v>5</v>
      </c>
      <c r="P3" s="5">
        <v>2</v>
      </c>
      <c r="Q3" s="5">
        <v>2</v>
      </c>
      <c r="R3" s="5">
        <v>4</v>
      </c>
      <c r="S3" s="5">
        <v>4</v>
      </c>
    </row>
    <row r="4" spans="2:19" x14ac:dyDescent="0.2">
      <c r="H4" s="5">
        <v>3</v>
      </c>
      <c r="I4" s="5">
        <v>2</v>
      </c>
      <c r="J4" s="5">
        <v>4</v>
      </c>
      <c r="K4" s="5">
        <v>3</v>
      </c>
      <c r="L4" s="5">
        <v>1</v>
      </c>
      <c r="M4" s="5">
        <v>4</v>
      </c>
      <c r="N4" s="5">
        <v>2</v>
      </c>
      <c r="O4" s="5">
        <v>4</v>
      </c>
      <c r="P4" s="5">
        <v>2</v>
      </c>
      <c r="Q4" s="5">
        <v>2</v>
      </c>
      <c r="R4" s="5">
        <v>4</v>
      </c>
      <c r="S4" s="5">
        <v>4</v>
      </c>
    </row>
    <row r="5" spans="2:19" x14ac:dyDescent="0.2">
      <c r="H5" s="5">
        <v>2</v>
      </c>
      <c r="I5" s="5">
        <v>2</v>
      </c>
      <c r="J5" s="5">
        <v>5</v>
      </c>
      <c r="K5" s="5">
        <v>3</v>
      </c>
      <c r="L5" s="5">
        <v>2</v>
      </c>
      <c r="M5" s="5">
        <v>4</v>
      </c>
      <c r="N5" s="5">
        <v>2</v>
      </c>
      <c r="O5" s="5">
        <v>4</v>
      </c>
      <c r="P5" s="5">
        <v>1</v>
      </c>
      <c r="Q5" s="5">
        <v>5</v>
      </c>
      <c r="R5" s="5">
        <v>5</v>
      </c>
      <c r="S5" s="5">
        <v>5</v>
      </c>
    </row>
    <row r="6" spans="2:19" x14ac:dyDescent="0.2">
      <c r="H6" s="5">
        <v>2</v>
      </c>
      <c r="I6" s="5">
        <v>1</v>
      </c>
      <c r="J6" s="5">
        <v>4</v>
      </c>
      <c r="K6" s="5">
        <v>4</v>
      </c>
      <c r="L6" s="5">
        <v>2</v>
      </c>
      <c r="M6" s="5">
        <v>5</v>
      </c>
      <c r="N6" s="5">
        <v>1</v>
      </c>
      <c r="O6" s="5">
        <v>4</v>
      </c>
      <c r="P6" s="5">
        <v>2</v>
      </c>
      <c r="Q6" s="5">
        <v>2</v>
      </c>
      <c r="R6" s="5">
        <v>5</v>
      </c>
      <c r="S6" s="5">
        <v>4</v>
      </c>
    </row>
    <row r="7" spans="2:19" x14ac:dyDescent="0.2">
      <c r="H7" s="5">
        <v>3</v>
      </c>
      <c r="I7" s="5">
        <v>2</v>
      </c>
      <c r="J7" s="5">
        <v>4</v>
      </c>
      <c r="K7" s="5">
        <v>4</v>
      </c>
      <c r="L7" s="5">
        <v>2</v>
      </c>
      <c r="M7" s="5">
        <v>3</v>
      </c>
      <c r="N7" s="5">
        <v>2</v>
      </c>
      <c r="O7" s="5">
        <v>2</v>
      </c>
      <c r="P7" s="5">
        <v>2</v>
      </c>
      <c r="Q7" s="5">
        <v>2</v>
      </c>
      <c r="R7" s="5">
        <v>5</v>
      </c>
      <c r="S7" s="5">
        <v>4</v>
      </c>
    </row>
    <row r="8" spans="2:19" x14ac:dyDescent="0.2">
      <c r="H8" s="5">
        <v>3</v>
      </c>
      <c r="I8" s="5">
        <v>2</v>
      </c>
      <c r="J8" s="5">
        <v>4</v>
      </c>
      <c r="K8" s="5">
        <v>4</v>
      </c>
      <c r="L8" s="5">
        <v>1</v>
      </c>
      <c r="M8" s="5">
        <v>4</v>
      </c>
      <c r="N8" s="5">
        <v>2</v>
      </c>
      <c r="O8" s="5">
        <v>4</v>
      </c>
      <c r="P8" s="5">
        <v>2</v>
      </c>
      <c r="Q8" s="5">
        <v>2</v>
      </c>
      <c r="R8" s="5">
        <v>2</v>
      </c>
      <c r="S8" s="5">
        <v>2</v>
      </c>
    </row>
    <row r="9" spans="2:19" x14ac:dyDescent="0.2">
      <c r="H9" s="5">
        <v>2</v>
      </c>
      <c r="I9" s="5">
        <v>1</v>
      </c>
      <c r="J9" s="5">
        <v>5</v>
      </c>
      <c r="K9" s="5">
        <v>5</v>
      </c>
      <c r="L9" s="5">
        <v>2</v>
      </c>
      <c r="M9" s="5">
        <v>4</v>
      </c>
      <c r="N9" s="5">
        <v>2</v>
      </c>
      <c r="O9" s="5">
        <v>5</v>
      </c>
      <c r="P9" s="5">
        <v>1</v>
      </c>
      <c r="Q9" s="5">
        <v>3</v>
      </c>
      <c r="R9" s="5">
        <v>5</v>
      </c>
      <c r="S9" s="5">
        <v>4</v>
      </c>
    </row>
    <row r="10" spans="2:19" x14ac:dyDescent="0.2">
      <c r="H10" s="5">
        <v>1</v>
      </c>
      <c r="I10" s="5">
        <v>3</v>
      </c>
      <c r="J10" s="5">
        <v>4</v>
      </c>
      <c r="K10" s="5">
        <v>4</v>
      </c>
      <c r="L10" s="5">
        <v>2</v>
      </c>
      <c r="M10" s="5">
        <v>2</v>
      </c>
      <c r="N10" s="5">
        <v>1</v>
      </c>
      <c r="O10" s="5">
        <v>4</v>
      </c>
      <c r="P10" s="5">
        <v>2</v>
      </c>
      <c r="Q10" s="5">
        <v>2</v>
      </c>
      <c r="R10" s="5">
        <v>5</v>
      </c>
      <c r="S10" s="5">
        <v>4</v>
      </c>
    </row>
    <row r="11" spans="2:19" x14ac:dyDescent="0.2">
      <c r="H11" s="5">
        <v>2</v>
      </c>
      <c r="I11" s="5">
        <v>2</v>
      </c>
      <c r="J11" s="5">
        <v>3</v>
      </c>
      <c r="K11" s="5">
        <v>4</v>
      </c>
      <c r="L11" s="5">
        <v>2</v>
      </c>
      <c r="M11" s="5">
        <v>4</v>
      </c>
      <c r="N11" s="5">
        <v>2</v>
      </c>
      <c r="O11" s="5">
        <v>4</v>
      </c>
      <c r="P11" s="5">
        <v>2</v>
      </c>
      <c r="Q11" s="5">
        <v>2</v>
      </c>
      <c r="R11" s="5">
        <v>4</v>
      </c>
      <c r="S11" s="5">
        <v>4</v>
      </c>
    </row>
    <row r="15" spans="2:19" x14ac:dyDescent="0.2">
      <c r="B15" t="s">
        <v>69</v>
      </c>
      <c r="H15">
        <v>2</v>
      </c>
      <c r="I15">
        <v>2</v>
      </c>
      <c r="J15">
        <v>4</v>
      </c>
      <c r="K15">
        <v>4</v>
      </c>
      <c r="L15">
        <v>2</v>
      </c>
      <c r="M15">
        <v>4</v>
      </c>
      <c r="N15">
        <v>2</v>
      </c>
      <c r="O15">
        <v>4</v>
      </c>
      <c r="P15">
        <v>2</v>
      </c>
      <c r="Q15">
        <v>2</v>
      </c>
      <c r="R15">
        <v>5</v>
      </c>
      <c r="S15">
        <v>4</v>
      </c>
    </row>
    <row r="17" spans="2:14" x14ac:dyDescent="0.2">
      <c r="B17" t="s">
        <v>70</v>
      </c>
      <c r="E17">
        <f>CORREL(H20:H139,I20:I139)</f>
        <v>0.82278249467865761</v>
      </c>
    </row>
    <row r="18" spans="2:14" x14ac:dyDescent="0.2">
      <c r="N18" s="5"/>
    </row>
    <row r="19" spans="2:14" x14ac:dyDescent="0.2">
      <c r="N19" s="5"/>
    </row>
    <row r="20" spans="2:14" x14ac:dyDescent="0.2">
      <c r="H20" s="5">
        <v>2</v>
      </c>
      <c r="I20">
        <f>$H$15</f>
        <v>2</v>
      </c>
      <c r="N20" s="5"/>
    </row>
    <row r="21" spans="2:14" x14ac:dyDescent="0.2">
      <c r="H21" s="5">
        <v>1</v>
      </c>
      <c r="I21">
        <f t="shared" ref="I21:I29" si="0">$H$15</f>
        <v>2</v>
      </c>
      <c r="N21" s="5"/>
    </row>
    <row r="22" spans="2:14" x14ac:dyDescent="0.2">
      <c r="H22" s="5">
        <v>3</v>
      </c>
      <c r="I22">
        <f t="shared" si="0"/>
        <v>2</v>
      </c>
      <c r="N22" s="5"/>
    </row>
    <row r="23" spans="2:14" x14ac:dyDescent="0.2">
      <c r="H23" s="5">
        <v>2</v>
      </c>
      <c r="I23">
        <f t="shared" si="0"/>
        <v>2</v>
      </c>
      <c r="N23" s="5"/>
    </row>
    <row r="24" spans="2:14" x14ac:dyDescent="0.2">
      <c r="H24" s="5">
        <v>2</v>
      </c>
      <c r="I24">
        <f t="shared" si="0"/>
        <v>2</v>
      </c>
      <c r="N24" s="5"/>
    </row>
    <row r="25" spans="2:14" x14ac:dyDescent="0.2">
      <c r="H25" s="5">
        <v>3</v>
      </c>
      <c r="I25">
        <f t="shared" si="0"/>
        <v>2</v>
      </c>
      <c r="N25" s="5"/>
    </row>
    <row r="26" spans="2:14" x14ac:dyDescent="0.2">
      <c r="H26" s="5">
        <v>3</v>
      </c>
      <c r="I26">
        <f t="shared" si="0"/>
        <v>2</v>
      </c>
      <c r="N26" s="5"/>
    </row>
    <row r="27" spans="2:14" x14ac:dyDescent="0.2">
      <c r="H27" s="5">
        <v>2</v>
      </c>
      <c r="I27">
        <f t="shared" si="0"/>
        <v>2</v>
      </c>
      <c r="N27" s="5"/>
    </row>
    <row r="28" spans="2:14" x14ac:dyDescent="0.2">
      <c r="H28" s="5">
        <v>1</v>
      </c>
      <c r="I28">
        <f t="shared" si="0"/>
        <v>2</v>
      </c>
      <c r="M28" s="5"/>
      <c r="N28" s="5"/>
    </row>
    <row r="29" spans="2:14" x14ac:dyDescent="0.2">
      <c r="H29" s="5">
        <v>2</v>
      </c>
      <c r="I29">
        <f t="shared" si="0"/>
        <v>2</v>
      </c>
      <c r="M29" s="5"/>
      <c r="N29" s="5"/>
    </row>
    <row r="30" spans="2:14" x14ac:dyDescent="0.2">
      <c r="H30" s="5">
        <v>1</v>
      </c>
      <c r="I30">
        <f t="shared" ref="I30:I39" si="1">$I$15</f>
        <v>2</v>
      </c>
      <c r="M30" s="5"/>
      <c r="N30" s="5"/>
    </row>
    <row r="31" spans="2:14" x14ac:dyDescent="0.2">
      <c r="H31" s="5">
        <v>1</v>
      </c>
      <c r="I31">
        <f t="shared" si="1"/>
        <v>2</v>
      </c>
      <c r="M31" s="5"/>
      <c r="N31" s="5"/>
    </row>
    <row r="32" spans="2:14" x14ac:dyDescent="0.2">
      <c r="H32" s="5">
        <v>2</v>
      </c>
      <c r="I32">
        <f t="shared" si="1"/>
        <v>2</v>
      </c>
      <c r="M32" s="5"/>
      <c r="N32" s="5"/>
    </row>
    <row r="33" spans="8:14" x14ac:dyDescent="0.2">
      <c r="H33" s="5">
        <v>2</v>
      </c>
      <c r="I33">
        <f t="shared" si="1"/>
        <v>2</v>
      </c>
      <c r="M33" s="5"/>
      <c r="N33" s="5"/>
    </row>
    <row r="34" spans="8:14" x14ac:dyDescent="0.2">
      <c r="H34" s="5">
        <v>1</v>
      </c>
      <c r="I34">
        <f t="shared" si="1"/>
        <v>2</v>
      </c>
      <c r="M34" s="5"/>
      <c r="N34" s="5"/>
    </row>
    <row r="35" spans="8:14" x14ac:dyDescent="0.2">
      <c r="H35" s="5">
        <v>2</v>
      </c>
      <c r="I35">
        <f t="shared" si="1"/>
        <v>2</v>
      </c>
      <c r="M35" s="5"/>
      <c r="N35" s="5"/>
    </row>
    <row r="36" spans="8:14" x14ac:dyDescent="0.2">
      <c r="H36" s="5">
        <v>2</v>
      </c>
      <c r="I36">
        <f t="shared" si="1"/>
        <v>2</v>
      </c>
      <c r="M36" s="5"/>
      <c r="N36" s="5"/>
    </row>
    <row r="37" spans="8:14" x14ac:dyDescent="0.2">
      <c r="H37" s="5">
        <v>1</v>
      </c>
      <c r="I37">
        <f t="shared" si="1"/>
        <v>2</v>
      </c>
      <c r="M37" s="5"/>
      <c r="N37" s="5"/>
    </row>
    <row r="38" spans="8:14" x14ac:dyDescent="0.2">
      <c r="H38" s="5">
        <v>3</v>
      </c>
      <c r="I38">
        <f t="shared" si="1"/>
        <v>2</v>
      </c>
      <c r="N38" s="5"/>
    </row>
    <row r="39" spans="8:14" x14ac:dyDescent="0.2">
      <c r="H39" s="5">
        <v>2</v>
      </c>
      <c r="I39">
        <f t="shared" si="1"/>
        <v>2</v>
      </c>
      <c r="N39" s="5"/>
    </row>
    <row r="40" spans="8:14" x14ac:dyDescent="0.2">
      <c r="H40" s="5">
        <v>3</v>
      </c>
      <c r="I40">
        <f t="shared" ref="I40:I49" si="2">$J$15</f>
        <v>4</v>
      </c>
      <c r="N40" s="5"/>
    </row>
    <row r="41" spans="8:14" x14ac:dyDescent="0.2">
      <c r="H41" s="5">
        <v>4</v>
      </c>
      <c r="I41">
        <f t="shared" si="2"/>
        <v>4</v>
      </c>
      <c r="N41" s="5"/>
    </row>
    <row r="42" spans="8:14" x14ac:dyDescent="0.2">
      <c r="H42" s="5">
        <v>4</v>
      </c>
      <c r="I42">
        <f t="shared" si="2"/>
        <v>4</v>
      </c>
      <c r="N42" s="5"/>
    </row>
    <row r="43" spans="8:14" x14ac:dyDescent="0.2">
      <c r="H43" s="5">
        <v>5</v>
      </c>
      <c r="I43">
        <f t="shared" si="2"/>
        <v>4</v>
      </c>
      <c r="N43" s="5"/>
    </row>
    <row r="44" spans="8:14" x14ac:dyDescent="0.2">
      <c r="H44" s="5">
        <v>4</v>
      </c>
      <c r="I44">
        <f t="shared" si="2"/>
        <v>4</v>
      </c>
      <c r="N44" s="5"/>
    </row>
    <row r="45" spans="8:14" x14ac:dyDescent="0.2">
      <c r="H45" s="5">
        <v>4</v>
      </c>
      <c r="I45">
        <f t="shared" si="2"/>
        <v>4</v>
      </c>
      <c r="N45" s="5"/>
    </row>
    <row r="46" spans="8:14" x14ac:dyDescent="0.2">
      <c r="H46" s="5">
        <v>4</v>
      </c>
      <c r="I46">
        <f t="shared" si="2"/>
        <v>4</v>
      </c>
      <c r="N46" s="5"/>
    </row>
    <row r="47" spans="8:14" x14ac:dyDescent="0.2">
      <c r="H47" s="5">
        <v>5</v>
      </c>
      <c r="I47">
        <f t="shared" si="2"/>
        <v>4</v>
      </c>
      <c r="N47" s="5"/>
    </row>
    <row r="48" spans="8:14" x14ac:dyDescent="0.2">
      <c r="H48" s="5">
        <v>4</v>
      </c>
      <c r="I48">
        <f t="shared" si="2"/>
        <v>4</v>
      </c>
      <c r="M48" s="5"/>
      <c r="N48" s="5"/>
    </row>
    <row r="49" spans="8:14" x14ac:dyDescent="0.2">
      <c r="H49" s="5">
        <v>3</v>
      </c>
      <c r="I49">
        <f t="shared" si="2"/>
        <v>4</v>
      </c>
      <c r="M49" s="5"/>
      <c r="N49" s="5"/>
    </row>
    <row r="50" spans="8:14" x14ac:dyDescent="0.2">
      <c r="H50" s="5">
        <v>4</v>
      </c>
      <c r="I50">
        <f t="shared" ref="I50:I59" si="3">$K$15</f>
        <v>4</v>
      </c>
      <c r="M50" s="5"/>
      <c r="N50" s="5"/>
    </row>
    <row r="51" spans="8:14" x14ac:dyDescent="0.2">
      <c r="H51" s="5">
        <v>5</v>
      </c>
      <c r="I51">
        <f t="shared" si="3"/>
        <v>4</v>
      </c>
      <c r="M51" s="5"/>
      <c r="N51" s="5"/>
    </row>
    <row r="52" spans="8:14" x14ac:dyDescent="0.2">
      <c r="H52" s="5">
        <v>3</v>
      </c>
      <c r="I52">
        <f t="shared" si="3"/>
        <v>4</v>
      </c>
      <c r="M52" s="5"/>
      <c r="N52" s="5"/>
    </row>
    <row r="53" spans="8:14" x14ac:dyDescent="0.2">
      <c r="H53" s="5">
        <v>3</v>
      </c>
      <c r="I53">
        <f t="shared" si="3"/>
        <v>4</v>
      </c>
      <c r="M53" s="5"/>
      <c r="N53" s="5"/>
    </row>
    <row r="54" spans="8:14" x14ac:dyDescent="0.2">
      <c r="H54" s="5">
        <v>4</v>
      </c>
      <c r="I54">
        <f t="shared" si="3"/>
        <v>4</v>
      </c>
      <c r="M54" s="5"/>
      <c r="N54" s="5"/>
    </row>
    <row r="55" spans="8:14" x14ac:dyDescent="0.2">
      <c r="H55" s="5">
        <v>4</v>
      </c>
      <c r="I55">
        <f t="shared" si="3"/>
        <v>4</v>
      </c>
      <c r="M55" s="5"/>
      <c r="N55" s="5"/>
    </row>
    <row r="56" spans="8:14" x14ac:dyDescent="0.2">
      <c r="H56" s="5">
        <v>4</v>
      </c>
      <c r="I56">
        <f t="shared" si="3"/>
        <v>4</v>
      </c>
      <c r="M56" s="5"/>
      <c r="N56" s="5"/>
    </row>
    <row r="57" spans="8:14" x14ac:dyDescent="0.2">
      <c r="H57" s="5">
        <v>5</v>
      </c>
      <c r="I57">
        <f t="shared" si="3"/>
        <v>4</v>
      </c>
      <c r="M57" s="5"/>
      <c r="N57" s="5"/>
    </row>
    <row r="58" spans="8:14" x14ac:dyDescent="0.2">
      <c r="H58" s="5">
        <v>4</v>
      </c>
      <c r="I58">
        <f t="shared" si="3"/>
        <v>4</v>
      </c>
      <c r="M58" s="5"/>
      <c r="N58" s="5"/>
    </row>
    <row r="59" spans="8:14" x14ac:dyDescent="0.2">
      <c r="H59" s="5">
        <v>4</v>
      </c>
      <c r="I59">
        <f t="shared" si="3"/>
        <v>4</v>
      </c>
      <c r="M59" s="5"/>
      <c r="N59" s="5"/>
    </row>
    <row r="60" spans="8:14" x14ac:dyDescent="0.2">
      <c r="H60" s="5">
        <v>2</v>
      </c>
      <c r="I60">
        <v>2</v>
      </c>
      <c r="M60" s="5"/>
      <c r="N60" s="5"/>
    </row>
    <row r="61" spans="8:14" x14ac:dyDescent="0.2">
      <c r="H61" s="5">
        <v>2</v>
      </c>
      <c r="I61">
        <v>2</v>
      </c>
      <c r="M61" s="5"/>
      <c r="N61" s="5"/>
    </row>
    <row r="62" spans="8:14" x14ac:dyDescent="0.2">
      <c r="H62" s="5">
        <v>1</v>
      </c>
      <c r="I62">
        <v>2</v>
      </c>
      <c r="M62" s="5"/>
      <c r="N62" s="5"/>
    </row>
    <row r="63" spans="8:14" x14ac:dyDescent="0.2">
      <c r="H63" s="5">
        <v>2</v>
      </c>
      <c r="I63">
        <v>2</v>
      </c>
      <c r="M63" s="5"/>
      <c r="N63" s="5"/>
    </row>
    <row r="64" spans="8:14" x14ac:dyDescent="0.2">
      <c r="H64" s="5">
        <v>2</v>
      </c>
      <c r="I64">
        <v>2</v>
      </c>
      <c r="M64" s="5"/>
      <c r="N64" s="5"/>
    </row>
    <row r="65" spans="8:14" x14ac:dyDescent="0.2">
      <c r="H65" s="5">
        <v>2</v>
      </c>
      <c r="I65">
        <v>2</v>
      </c>
      <c r="M65" s="5"/>
      <c r="N65" s="5"/>
    </row>
    <row r="66" spans="8:14" x14ac:dyDescent="0.2">
      <c r="H66" s="5">
        <v>1</v>
      </c>
      <c r="I66">
        <v>2</v>
      </c>
      <c r="M66" s="5"/>
      <c r="N66" s="5"/>
    </row>
    <row r="67" spans="8:14" x14ac:dyDescent="0.2">
      <c r="H67" s="5">
        <v>2</v>
      </c>
      <c r="I67">
        <v>2</v>
      </c>
      <c r="M67" s="5"/>
      <c r="N67" s="5"/>
    </row>
    <row r="68" spans="8:14" x14ac:dyDescent="0.2">
      <c r="H68" s="5">
        <v>2</v>
      </c>
      <c r="I68">
        <v>2</v>
      </c>
    </row>
    <row r="69" spans="8:14" x14ac:dyDescent="0.2">
      <c r="H69" s="5">
        <v>2</v>
      </c>
      <c r="I69">
        <v>2</v>
      </c>
    </row>
    <row r="70" spans="8:14" x14ac:dyDescent="0.2">
      <c r="H70" s="5">
        <v>4</v>
      </c>
      <c r="I70">
        <v>4</v>
      </c>
    </row>
    <row r="71" spans="8:14" x14ac:dyDescent="0.2">
      <c r="H71" s="5">
        <v>5</v>
      </c>
      <c r="I71">
        <v>4</v>
      </c>
    </row>
    <row r="72" spans="8:14" x14ac:dyDescent="0.2">
      <c r="H72" s="5">
        <v>4</v>
      </c>
      <c r="I72">
        <v>4</v>
      </c>
    </row>
    <row r="73" spans="8:14" x14ac:dyDescent="0.2">
      <c r="H73" s="5">
        <v>4</v>
      </c>
      <c r="I73">
        <v>4</v>
      </c>
    </row>
    <row r="74" spans="8:14" x14ac:dyDescent="0.2">
      <c r="H74" s="5">
        <v>5</v>
      </c>
      <c r="I74">
        <v>4</v>
      </c>
    </row>
    <row r="75" spans="8:14" x14ac:dyDescent="0.2">
      <c r="H75" s="5">
        <v>3</v>
      </c>
      <c r="I75">
        <v>4</v>
      </c>
    </row>
    <row r="76" spans="8:14" x14ac:dyDescent="0.2">
      <c r="H76" s="5">
        <v>4</v>
      </c>
      <c r="I76">
        <v>4</v>
      </c>
    </row>
    <row r="77" spans="8:14" x14ac:dyDescent="0.2">
      <c r="H77" s="5">
        <v>4</v>
      </c>
      <c r="I77">
        <v>4</v>
      </c>
    </row>
    <row r="78" spans="8:14" x14ac:dyDescent="0.2">
      <c r="H78" s="5">
        <v>2</v>
      </c>
      <c r="I78">
        <v>4</v>
      </c>
    </row>
    <row r="79" spans="8:14" x14ac:dyDescent="0.2">
      <c r="H79" s="5">
        <v>4</v>
      </c>
      <c r="I79">
        <v>4</v>
      </c>
    </row>
    <row r="80" spans="8:14" x14ac:dyDescent="0.2">
      <c r="H80" s="5">
        <v>1</v>
      </c>
      <c r="I80">
        <v>2</v>
      </c>
    </row>
    <row r="81" spans="8:9" x14ac:dyDescent="0.2">
      <c r="H81" s="5">
        <v>1</v>
      </c>
      <c r="I81">
        <v>2</v>
      </c>
    </row>
    <row r="82" spans="8:9" x14ac:dyDescent="0.2">
      <c r="H82" s="5">
        <v>2</v>
      </c>
      <c r="I82">
        <v>2</v>
      </c>
    </row>
    <row r="83" spans="8:9" x14ac:dyDescent="0.2">
      <c r="H83" s="5">
        <v>2</v>
      </c>
      <c r="I83">
        <v>2</v>
      </c>
    </row>
    <row r="84" spans="8:9" x14ac:dyDescent="0.2">
      <c r="H84" s="5">
        <v>1</v>
      </c>
      <c r="I84">
        <v>2</v>
      </c>
    </row>
    <row r="85" spans="8:9" x14ac:dyDescent="0.2">
      <c r="H85" s="5">
        <v>2</v>
      </c>
      <c r="I85">
        <v>2</v>
      </c>
    </row>
    <row r="86" spans="8:9" x14ac:dyDescent="0.2">
      <c r="H86" s="5">
        <v>2</v>
      </c>
      <c r="I86">
        <v>2</v>
      </c>
    </row>
    <row r="87" spans="8:9" x14ac:dyDescent="0.2">
      <c r="H87" s="5">
        <v>2</v>
      </c>
      <c r="I87">
        <v>2</v>
      </c>
    </row>
    <row r="88" spans="8:9" x14ac:dyDescent="0.2">
      <c r="H88" s="5">
        <v>1</v>
      </c>
      <c r="I88">
        <v>2</v>
      </c>
    </row>
    <row r="89" spans="8:9" x14ac:dyDescent="0.2">
      <c r="H89" s="5">
        <v>2</v>
      </c>
      <c r="I89">
        <v>2</v>
      </c>
    </row>
    <row r="90" spans="8:9" x14ac:dyDescent="0.2">
      <c r="H90" s="5">
        <v>5</v>
      </c>
      <c r="I90">
        <v>4</v>
      </c>
    </row>
    <row r="91" spans="8:9" x14ac:dyDescent="0.2">
      <c r="H91" s="5">
        <v>5</v>
      </c>
      <c r="I91">
        <v>4</v>
      </c>
    </row>
    <row r="92" spans="8:9" x14ac:dyDescent="0.2">
      <c r="H92" s="5">
        <v>4</v>
      </c>
      <c r="I92">
        <v>4</v>
      </c>
    </row>
    <row r="93" spans="8:9" x14ac:dyDescent="0.2">
      <c r="H93" s="5">
        <v>4</v>
      </c>
      <c r="I93">
        <v>4</v>
      </c>
    </row>
    <row r="94" spans="8:9" x14ac:dyDescent="0.2">
      <c r="H94" s="5">
        <v>4</v>
      </c>
      <c r="I94">
        <v>4</v>
      </c>
    </row>
    <row r="95" spans="8:9" x14ac:dyDescent="0.2">
      <c r="H95" s="5">
        <v>2</v>
      </c>
      <c r="I95">
        <v>4</v>
      </c>
    </row>
    <row r="96" spans="8:9" x14ac:dyDescent="0.2">
      <c r="H96" s="5">
        <v>4</v>
      </c>
      <c r="I96">
        <v>4</v>
      </c>
    </row>
    <row r="97" spans="8:9" x14ac:dyDescent="0.2">
      <c r="H97" s="5">
        <v>5</v>
      </c>
      <c r="I97">
        <v>4</v>
      </c>
    </row>
    <row r="98" spans="8:9" x14ac:dyDescent="0.2">
      <c r="H98" s="5">
        <v>4</v>
      </c>
      <c r="I98">
        <v>4</v>
      </c>
    </row>
    <row r="99" spans="8:9" x14ac:dyDescent="0.2">
      <c r="H99" s="5">
        <v>4</v>
      </c>
      <c r="I99">
        <v>4</v>
      </c>
    </row>
    <row r="100" spans="8:9" x14ac:dyDescent="0.2">
      <c r="H100" s="5">
        <v>2</v>
      </c>
      <c r="I100">
        <v>2</v>
      </c>
    </row>
    <row r="101" spans="8:9" x14ac:dyDescent="0.2">
      <c r="H101" s="5">
        <v>2</v>
      </c>
      <c r="I101">
        <v>2</v>
      </c>
    </row>
    <row r="102" spans="8:9" x14ac:dyDescent="0.2">
      <c r="H102" s="5">
        <v>2</v>
      </c>
      <c r="I102">
        <v>2</v>
      </c>
    </row>
    <row r="103" spans="8:9" x14ac:dyDescent="0.2">
      <c r="H103" s="5">
        <v>1</v>
      </c>
      <c r="I103">
        <v>2</v>
      </c>
    </row>
    <row r="104" spans="8:9" x14ac:dyDescent="0.2">
      <c r="H104" s="5">
        <v>2</v>
      </c>
      <c r="I104">
        <v>2</v>
      </c>
    </row>
    <row r="105" spans="8:9" x14ac:dyDescent="0.2">
      <c r="H105" s="5">
        <v>2</v>
      </c>
      <c r="I105">
        <v>2</v>
      </c>
    </row>
    <row r="106" spans="8:9" x14ac:dyDescent="0.2">
      <c r="H106" s="5">
        <v>2</v>
      </c>
      <c r="I106">
        <v>2</v>
      </c>
    </row>
    <row r="107" spans="8:9" x14ac:dyDescent="0.2">
      <c r="H107" s="5">
        <v>1</v>
      </c>
      <c r="I107">
        <v>2</v>
      </c>
    </row>
    <row r="108" spans="8:9" x14ac:dyDescent="0.2">
      <c r="H108" s="5">
        <v>2</v>
      </c>
      <c r="I108">
        <v>2</v>
      </c>
    </row>
    <row r="109" spans="8:9" x14ac:dyDescent="0.2">
      <c r="H109" s="5">
        <v>2</v>
      </c>
      <c r="I109">
        <v>2</v>
      </c>
    </row>
    <row r="110" spans="8:9" x14ac:dyDescent="0.2">
      <c r="H110" s="5">
        <v>1</v>
      </c>
      <c r="I110">
        <v>2</v>
      </c>
    </row>
    <row r="111" spans="8:9" x14ac:dyDescent="0.2">
      <c r="H111" s="5">
        <v>2</v>
      </c>
      <c r="I111">
        <v>2</v>
      </c>
    </row>
    <row r="112" spans="8:9" x14ac:dyDescent="0.2">
      <c r="H112" s="5">
        <v>2</v>
      </c>
      <c r="I112">
        <v>2</v>
      </c>
    </row>
    <row r="113" spans="8:9" x14ac:dyDescent="0.2">
      <c r="H113" s="5">
        <v>5</v>
      </c>
      <c r="I113">
        <v>2</v>
      </c>
    </row>
    <row r="114" spans="8:9" x14ac:dyDescent="0.2">
      <c r="H114" s="5">
        <v>2</v>
      </c>
      <c r="I114">
        <v>2</v>
      </c>
    </row>
    <row r="115" spans="8:9" x14ac:dyDescent="0.2">
      <c r="H115" s="5">
        <v>2</v>
      </c>
      <c r="I115">
        <v>2</v>
      </c>
    </row>
    <row r="116" spans="8:9" x14ac:dyDescent="0.2">
      <c r="H116" s="5">
        <v>2</v>
      </c>
      <c r="I116">
        <v>2</v>
      </c>
    </row>
    <row r="117" spans="8:9" x14ac:dyDescent="0.2">
      <c r="H117" s="5">
        <v>3</v>
      </c>
      <c r="I117">
        <v>2</v>
      </c>
    </row>
    <row r="118" spans="8:9" x14ac:dyDescent="0.2">
      <c r="H118" s="5">
        <v>2</v>
      </c>
      <c r="I118">
        <v>2</v>
      </c>
    </row>
    <row r="119" spans="8:9" x14ac:dyDescent="0.2">
      <c r="H119" s="5">
        <v>2</v>
      </c>
      <c r="I119">
        <v>2</v>
      </c>
    </row>
    <row r="120" spans="8:9" x14ac:dyDescent="0.2">
      <c r="H120" s="5">
        <v>5</v>
      </c>
      <c r="I120">
        <v>5</v>
      </c>
    </row>
    <row r="121" spans="8:9" x14ac:dyDescent="0.2">
      <c r="H121" s="5">
        <v>4</v>
      </c>
      <c r="I121">
        <v>5</v>
      </c>
    </row>
    <row r="122" spans="8:9" x14ac:dyDescent="0.2">
      <c r="H122" s="5">
        <v>4</v>
      </c>
      <c r="I122">
        <v>5</v>
      </c>
    </row>
    <row r="123" spans="8:9" x14ac:dyDescent="0.2">
      <c r="H123" s="5">
        <v>5</v>
      </c>
      <c r="I123">
        <v>5</v>
      </c>
    </row>
    <row r="124" spans="8:9" x14ac:dyDescent="0.2">
      <c r="H124" s="5">
        <v>5</v>
      </c>
      <c r="I124">
        <v>5</v>
      </c>
    </row>
    <row r="125" spans="8:9" x14ac:dyDescent="0.2">
      <c r="H125" s="5">
        <v>5</v>
      </c>
      <c r="I125">
        <v>5</v>
      </c>
    </row>
    <row r="126" spans="8:9" x14ac:dyDescent="0.2">
      <c r="H126" s="5">
        <v>2</v>
      </c>
      <c r="I126">
        <v>5</v>
      </c>
    </row>
    <row r="127" spans="8:9" x14ac:dyDescent="0.2">
      <c r="H127" s="5">
        <v>5</v>
      </c>
      <c r="I127">
        <v>5</v>
      </c>
    </row>
    <row r="128" spans="8:9" x14ac:dyDescent="0.2">
      <c r="H128" s="5">
        <v>5</v>
      </c>
      <c r="I128">
        <v>5</v>
      </c>
    </row>
    <row r="129" spans="8:9" x14ac:dyDescent="0.2">
      <c r="H129" s="5">
        <v>4</v>
      </c>
      <c r="I129">
        <v>5</v>
      </c>
    </row>
    <row r="130" spans="8:9" x14ac:dyDescent="0.2">
      <c r="H130" s="5">
        <v>5</v>
      </c>
      <c r="I130">
        <v>4</v>
      </c>
    </row>
    <row r="131" spans="8:9" x14ac:dyDescent="0.2">
      <c r="H131" s="5">
        <v>4</v>
      </c>
      <c r="I131">
        <v>4</v>
      </c>
    </row>
    <row r="132" spans="8:9" x14ac:dyDescent="0.2">
      <c r="H132" s="5">
        <v>4</v>
      </c>
      <c r="I132">
        <v>4</v>
      </c>
    </row>
    <row r="133" spans="8:9" x14ac:dyDescent="0.2">
      <c r="H133" s="5">
        <v>5</v>
      </c>
      <c r="I133">
        <v>4</v>
      </c>
    </row>
    <row r="134" spans="8:9" x14ac:dyDescent="0.2">
      <c r="H134" s="5">
        <v>4</v>
      </c>
      <c r="I134">
        <v>4</v>
      </c>
    </row>
    <row r="135" spans="8:9" x14ac:dyDescent="0.2">
      <c r="H135" s="5">
        <v>4</v>
      </c>
      <c r="I135">
        <v>4</v>
      </c>
    </row>
    <row r="136" spans="8:9" x14ac:dyDescent="0.2">
      <c r="H136" s="5">
        <v>2</v>
      </c>
      <c r="I136">
        <v>4</v>
      </c>
    </row>
    <row r="137" spans="8:9" x14ac:dyDescent="0.2">
      <c r="H137" s="5">
        <v>4</v>
      </c>
      <c r="I137">
        <v>4</v>
      </c>
    </row>
    <row r="138" spans="8:9" x14ac:dyDescent="0.2">
      <c r="H138" s="5">
        <v>4</v>
      </c>
      <c r="I138">
        <v>4</v>
      </c>
    </row>
    <row r="139" spans="8:9" x14ac:dyDescent="0.2">
      <c r="H139" s="5">
        <v>4</v>
      </c>
      <c r="I13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Evaluation Data</vt:lpstr>
      <vt:lpstr>Variations</vt:lpstr>
      <vt:lpstr>Distances</vt:lpstr>
      <vt:lpstr>Aggregated data</vt:lpstr>
      <vt:lpstr>all.dat</vt:lpstr>
      <vt:lpstr>Analysis Attempts</vt:lpstr>
      <vt:lpstr>Analysis (Correlation)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2019-04-01T09:53:16Z</dcterms:modified>
</cp:coreProperties>
</file>