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9440" windowHeight="15000" tabRatio="867"/>
  </bookViews>
  <sheets>
    <sheet name="حق بیمه " sheetId="1" r:id="rId1"/>
    <sheet name="خسارت پرداختی" sheetId="2" r:id="rId2"/>
    <sheet name="ضریب خسارت" sheetId="3" r:id="rId3"/>
    <sheet name="نسبت خسارت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C22" i="3"/>
  <c r="C23" i="3"/>
  <c r="C24" i="3"/>
  <c r="C25" i="3"/>
  <c r="D23" i="3"/>
  <c r="H12" i="3"/>
  <c r="J14" i="3"/>
  <c r="J15" i="3"/>
  <c r="D24" i="3" s="1"/>
  <c r="J16" i="3"/>
  <c r="D25" i="3" s="1"/>
  <c r="J17" i="3"/>
  <c r="J12" i="3"/>
  <c r="J11" i="3"/>
  <c r="J10" i="3"/>
  <c r="J13" i="3"/>
  <c r="J9" i="3"/>
  <c r="J8" i="3"/>
  <c r="I17" i="3"/>
  <c r="I14" i="3"/>
  <c r="I13" i="3"/>
  <c r="I12" i="3"/>
  <c r="I11" i="3"/>
  <c r="I16" i="3"/>
  <c r="I15" i="3"/>
  <c r="I10" i="3"/>
  <c r="I9" i="3"/>
  <c r="I8" i="3"/>
  <c r="H17" i="3"/>
  <c r="H16" i="3"/>
  <c r="H15" i="3"/>
  <c r="H14" i="3"/>
  <c r="H13" i="3"/>
  <c r="C16" i="4"/>
  <c r="C21" i="4" s="1"/>
  <c r="R16" i="1"/>
  <c r="R14" i="1"/>
  <c r="R13" i="1"/>
  <c r="R12" i="1"/>
  <c r="R10" i="1"/>
  <c r="R8" i="1"/>
  <c r="R9" i="1"/>
  <c r="Q12" i="1"/>
  <c r="Q8" i="1"/>
  <c r="R11" i="1"/>
  <c r="Q17" i="2"/>
  <c r="Q8" i="2"/>
  <c r="F24" i="2" l="1"/>
  <c r="B26" i="2"/>
  <c r="F26" i="2" s="1"/>
  <c r="B24" i="2"/>
  <c r="F25" i="2" s="1"/>
  <c r="E25" i="2"/>
  <c r="E24" i="2"/>
  <c r="E23" i="2"/>
  <c r="E22" i="2"/>
  <c r="F26" i="1"/>
  <c r="E24" i="1"/>
  <c r="E23" i="1"/>
  <c r="E22" i="1"/>
  <c r="B26" i="1"/>
  <c r="B24" i="1"/>
  <c r="F25" i="1" s="1"/>
  <c r="F23" i="2" l="1"/>
  <c r="F24" i="1"/>
  <c r="F23" i="1"/>
  <c r="E26" i="2"/>
  <c r="G24" i="2" s="1"/>
  <c r="G25" i="2" l="1"/>
  <c r="G23" i="2"/>
  <c r="G22" i="2"/>
  <c r="G26" i="2" l="1"/>
  <c r="P15" i="1"/>
  <c r="R15" i="1" l="1"/>
  <c r="E25" i="1"/>
  <c r="E26" i="1" s="1"/>
  <c r="L14" i="4"/>
  <c r="L16" i="4"/>
  <c r="L15" i="4"/>
  <c r="L13" i="4"/>
  <c r="L12" i="4"/>
  <c r="I9" i="4"/>
  <c r="I10" i="4"/>
  <c r="I11" i="4"/>
  <c r="I12" i="4"/>
  <c r="I13" i="4"/>
  <c r="I14" i="4"/>
  <c r="I15" i="4"/>
  <c r="I16" i="4"/>
  <c r="L7" i="4"/>
  <c r="L8" i="4"/>
  <c r="L9" i="4"/>
  <c r="M9" i="4" s="1"/>
  <c r="L10" i="4"/>
  <c r="L11" i="4"/>
  <c r="I7" i="4"/>
  <c r="F16" i="4"/>
  <c r="F15" i="4"/>
  <c r="F14" i="4"/>
  <c r="F13" i="4"/>
  <c r="F11" i="4"/>
  <c r="F10" i="4"/>
  <c r="M8" i="4" l="1"/>
  <c r="M7" i="4"/>
  <c r="G25" i="1"/>
  <c r="G22" i="1"/>
  <c r="G23" i="1"/>
  <c r="G24" i="1"/>
  <c r="C24" i="4"/>
  <c r="F7" i="4"/>
  <c r="F9" i="4"/>
  <c r="F8" i="4"/>
  <c r="I8" i="4"/>
  <c r="C23" i="4" s="1"/>
  <c r="I8" i="1"/>
  <c r="I9" i="1"/>
  <c r="I10" i="1"/>
  <c r="I11" i="1"/>
  <c r="I12" i="1"/>
  <c r="I13" i="1"/>
  <c r="I14" i="1"/>
  <c r="I15" i="1"/>
  <c r="I16" i="1"/>
  <c r="I17" i="1"/>
  <c r="M8" i="1"/>
  <c r="M9" i="1"/>
  <c r="M10" i="1"/>
  <c r="M11" i="1"/>
  <c r="M12" i="1"/>
  <c r="M13" i="1"/>
  <c r="M14" i="1"/>
  <c r="M15" i="1"/>
  <c r="M16" i="1"/>
  <c r="M17" i="1"/>
  <c r="Q9" i="1"/>
  <c r="Q10" i="1"/>
  <c r="Q11" i="1"/>
  <c r="Q13" i="1"/>
  <c r="Q14" i="1"/>
  <c r="Q15" i="1"/>
  <c r="Q17" i="1"/>
  <c r="G26" i="1" l="1"/>
  <c r="Q16" i="1"/>
  <c r="M13" i="4" l="1"/>
  <c r="M11" i="4"/>
  <c r="Q15" i="2"/>
  <c r="Q14" i="2"/>
  <c r="Q13" i="2"/>
  <c r="Q12" i="2"/>
  <c r="Q11" i="2"/>
  <c r="Q10" i="2"/>
  <c r="Q9" i="2"/>
  <c r="R17" i="1"/>
  <c r="Q16" i="2" l="1"/>
  <c r="M10" i="4"/>
  <c r="M12" i="4"/>
  <c r="M14" i="4"/>
  <c r="M16" i="4"/>
  <c r="M15" i="4"/>
  <c r="D24" i="4" l="1"/>
  <c r="M16" i="2" l="1"/>
  <c r="M15" i="2" l="1"/>
  <c r="M9" i="2"/>
  <c r="I9" i="2"/>
  <c r="I11" i="2"/>
  <c r="I13" i="2"/>
  <c r="F12" i="4" s="1"/>
  <c r="M17" i="2"/>
  <c r="I8" i="2"/>
  <c r="I10" i="2"/>
  <c r="I12" i="2"/>
  <c r="M14" i="2"/>
  <c r="I14" i="2"/>
  <c r="M13" i="2"/>
  <c r="M11" i="2"/>
  <c r="M12" i="2"/>
  <c r="M8" i="2"/>
  <c r="M10" i="2"/>
  <c r="I15" i="2"/>
  <c r="I16" i="2"/>
  <c r="I17" i="2"/>
  <c r="C25" i="4" l="1"/>
  <c r="C22" i="4"/>
  <c r="J13" i="4"/>
  <c r="J15" i="4"/>
  <c r="J14" i="4"/>
  <c r="J16" i="4" l="1"/>
  <c r="G7" i="4" l="1"/>
  <c r="J7" i="4"/>
  <c r="J12" i="4"/>
  <c r="G13" i="4"/>
  <c r="G8" i="4"/>
  <c r="G9" i="4"/>
  <c r="G10" i="4"/>
  <c r="G11" i="4"/>
  <c r="G12" i="4"/>
  <c r="G15" i="4"/>
  <c r="J10" i="4" l="1"/>
  <c r="D21" i="4"/>
  <c r="J9" i="4"/>
  <c r="G14" i="4"/>
  <c r="D22" i="4" s="1"/>
  <c r="J8" i="4"/>
  <c r="D23" i="4" s="1"/>
  <c r="J11" i="4"/>
  <c r="G16" i="4"/>
  <c r="D25" i="4" l="1"/>
</calcChain>
</file>

<file path=xl/sharedStrings.xml><?xml version="1.0" encoding="utf-8"?>
<sst xmlns="http://schemas.openxmlformats.org/spreadsheetml/2006/main" count="179" uniqueCount="31">
  <si>
    <t>سال</t>
  </si>
  <si>
    <t>حق بیمه تولیدی</t>
  </si>
  <si>
    <t>مقدار (میلیارد ریال)</t>
  </si>
  <si>
    <t>رشد نسبت به سال قبل (%)</t>
  </si>
  <si>
    <t xml:space="preserve">سهم از بازار بیمه (%) </t>
  </si>
  <si>
    <t>مقدار(میلیارد ریال)</t>
  </si>
  <si>
    <t>متوسط رشد (%)</t>
  </si>
  <si>
    <t>سهم (%)</t>
  </si>
  <si>
    <t>خسارت پرداختی</t>
  </si>
  <si>
    <t xml:space="preserve">سهم از بازار بیمه(%) </t>
  </si>
  <si>
    <t>مقدار(%)</t>
  </si>
  <si>
    <t>متوسط تغییرات (%)</t>
  </si>
  <si>
    <t>1360 - 1369</t>
  </si>
  <si>
    <t>1370 - 1379</t>
  </si>
  <si>
    <t>1380 - 1389</t>
  </si>
  <si>
    <t>نسبت خسارت(%)</t>
  </si>
  <si>
    <t>تغییرات نسبت خسارت (واحد)</t>
  </si>
  <si>
    <t>1390-1399</t>
  </si>
  <si>
    <t>-</t>
  </si>
  <si>
    <t>مقدار متوسط (%)</t>
  </si>
  <si>
    <t xml:space="preserve"> نسبت خسارت بیمه درمان طی سال های 1399-1369</t>
  </si>
  <si>
    <t xml:space="preserve"> متوسط نسبت خسارت بیمه درمان درچهار دهه اخیر</t>
  </si>
  <si>
    <t xml:space="preserve"> ضریب خسارت بیمه درمان طی سال های 1399-1373</t>
  </si>
  <si>
    <t xml:space="preserve"> متوسط ضریب خسارت بیمه درمان درسه دهه اخیر</t>
  </si>
  <si>
    <t xml:space="preserve"> خسارت پرداختی بیمه درمان طی سال های 1399-1369</t>
  </si>
  <si>
    <t>کل (چهل سال اخیر)</t>
  </si>
  <si>
    <t>خسارت پرداختی بیمه درمان درچهار دهه اخیر</t>
  </si>
  <si>
    <t xml:space="preserve"> حق بیمه تولیدی بیمه زندگی در چهار دهه اخیر</t>
  </si>
  <si>
    <t>کل (27 سال اخیر)</t>
  </si>
  <si>
    <t xml:space="preserve"> حق بیمه تولیدی بیمه درمان طی سال های 1399-1369</t>
  </si>
  <si>
    <t>کل (31 سال اخیر)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</si>
</sst>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B Titr"/>
      <charset val="178"/>
    </font>
    <font>
      <sz val="10"/>
      <name val="B Titr"/>
      <charset val="178"/>
    </font>
    <font>
      <sz val="11"/>
      <color theme="1"/>
      <name val="B Titr"/>
      <charset val="178"/>
    </font>
    <font>
      <sz val="14"/>
      <color theme="1"/>
      <name val="Calibri"/>
      <family val="2"/>
      <scheme val="minor"/>
    </font>
    <font>
      <b/>
      <sz val="12"/>
      <name val="B Titr"/>
      <charset val="178"/>
    </font>
    <font>
      <b/>
      <sz val="10"/>
      <name val="B Titr"/>
      <charset val="178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name val="B Titr"/>
      <charset val="178"/>
    </font>
    <font>
      <sz val="12"/>
      <color theme="1"/>
      <name val="B Titr"/>
      <charset val="178"/>
    </font>
    <font>
      <b/>
      <sz val="1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0" borderId="21" xfId="0" applyBorder="1"/>
    <xf numFmtId="0" fontId="6" fillId="0" borderId="0" xfId="0" applyFont="1" applyBorder="1" applyAlignment="1">
      <alignment vertical="center"/>
    </xf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10" fillId="2" borderId="29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43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4" fontId="10" fillId="0" borderId="29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4" fontId="8" fillId="0" borderId="28" xfId="0" applyNumberFormat="1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15" xfId="0" applyFont="1" applyBorder="1" applyAlignment="1">
      <alignment horizontal="right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64" fontId="10" fillId="0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35.2\amar\YEARLY\1398\&#1587;&#1575;&#1604;&#1606;&#1575;&#1605;&#1607;%2098\&#1575;&#1705;&#1587;&#1604;&#1607;&#1575;&#1740;%20&#1587;&#1575;&#1604;&#1606;&#1575;&#1605;&#1607;%2098\&#1662;&#1740;&#1608;&#1587;&#1578;%20&#1575;&#1604;&#1601;\&#1662;&#1740;&#1608;&#1587;&#1578;%20&#1575;&#1604;&#1601;\&#1576;&#1575;&#1586;&#1575;&#1585;%20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ازار"/>
    </sheetNames>
    <sheetDataSet>
      <sheetData sheetId="0">
        <row r="12">
          <cell r="B12">
            <v>119642.3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rightToLeft="1" tabSelected="1" zoomScale="80" zoomScaleNormal="80" workbookViewId="0">
      <selection activeCell="C5" sqref="C5:C6"/>
    </sheetView>
  </sheetViews>
  <sheetFormatPr defaultRowHeight="14.4" x14ac:dyDescent="0.3"/>
  <cols>
    <col min="1" max="1" width="5.44140625" customWidth="1"/>
    <col min="2" max="2" width="6.109375" hidden="1" customWidth="1"/>
    <col min="3" max="6" width="13.44140625" customWidth="1"/>
    <col min="7" max="7" width="11.33203125" customWidth="1"/>
    <col min="8" max="8" width="14.109375" customWidth="1"/>
    <col min="9" max="19" width="13.44140625" customWidth="1"/>
    <col min="20" max="20" width="15.88671875" customWidth="1"/>
    <col min="22" max="22" width="11.33203125" bestFit="1" customWidth="1"/>
  </cols>
  <sheetData>
    <row r="3" spans="3:19" ht="21" customHeight="1" x14ac:dyDescent="0.3">
      <c r="C3" s="97" t="s">
        <v>29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48"/>
    </row>
    <row r="4" spans="3:19" ht="21" customHeight="1" thickBot="1" x14ac:dyDescent="0.35"/>
    <row r="5" spans="3:19" ht="28.5" customHeight="1" thickTop="1" x14ac:dyDescent="0.3">
      <c r="C5" s="98" t="s">
        <v>0</v>
      </c>
      <c r="D5" s="100" t="s">
        <v>1</v>
      </c>
      <c r="E5" s="101"/>
      <c r="F5" s="101"/>
      <c r="G5" s="92" t="s">
        <v>0</v>
      </c>
      <c r="H5" s="95" t="s">
        <v>1</v>
      </c>
      <c r="I5" s="95"/>
      <c r="J5" s="102"/>
      <c r="K5" s="92" t="s">
        <v>0</v>
      </c>
      <c r="L5" s="94" t="s">
        <v>1</v>
      </c>
      <c r="M5" s="95"/>
      <c r="N5" s="102"/>
      <c r="O5" s="92" t="s">
        <v>0</v>
      </c>
      <c r="P5" s="94" t="s">
        <v>1</v>
      </c>
      <c r="Q5" s="95"/>
      <c r="R5" s="96"/>
    </row>
    <row r="6" spans="3:19" ht="39" customHeight="1" thickBot="1" x14ac:dyDescent="0.35">
      <c r="C6" s="99"/>
      <c r="D6" s="58" t="s">
        <v>2</v>
      </c>
      <c r="E6" s="18" t="s">
        <v>3</v>
      </c>
      <c r="F6" s="50" t="s">
        <v>4</v>
      </c>
      <c r="G6" s="93"/>
      <c r="H6" s="58" t="s">
        <v>2</v>
      </c>
      <c r="I6" s="18" t="s">
        <v>3</v>
      </c>
      <c r="J6" s="50" t="s">
        <v>4</v>
      </c>
      <c r="K6" s="93"/>
      <c r="L6" s="18" t="s">
        <v>2</v>
      </c>
      <c r="M6" s="18" t="s">
        <v>3</v>
      </c>
      <c r="N6" s="50" t="s">
        <v>4</v>
      </c>
      <c r="O6" s="93"/>
      <c r="P6" s="18" t="s">
        <v>2</v>
      </c>
      <c r="Q6" s="18" t="s">
        <v>3</v>
      </c>
      <c r="R6" s="19" t="s">
        <v>4</v>
      </c>
    </row>
    <row r="7" spans="3:19" ht="21" hidden="1" customHeight="1" thickBot="1" x14ac:dyDescent="0.35">
      <c r="C7" s="2"/>
      <c r="D7" s="3"/>
      <c r="E7" s="1"/>
      <c r="F7" s="40"/>
      <c r="G7" s="59"/>
      <c r="H7" s="3"/>
      <c r="I7" s="1"/>
      <c r="J7" s="40"/>
      <c r="K7" s="59"/>
      <c r="L7" s="4"/>
      <c r="M7" s="5"/>
      <c r="N7" s="40"/>
      <c r="O7" s="59"/>
      <c r="P7" s="4"/>
      <c r="Q7" s="5"/>
      <c r="R7" s="6"/>
    </row>
    <row r="8" spans="3:19" ht="21" customHeight="1" x14ac:dyDescent="0.3">
      <c r="C8" s="55">
        <v>1360</v>
      </c>
      <c r="D8" s="8" t="s">
        <v>18</v>
      </c>
      <c r="E8" s="7" t="s">
        <v>18</v>
      </c>
      <c r="F8" s="41" t="s">
        <v>18</v>
      </c>
      <c r="G8" s="60">
        <v>1370</v>
      </c>
      <c r="H8" s="8">
        <v>1.0840000000000001</v>
      </c>
      <c r="I8" s="7">
        <f>((H8-D17)/D17)*100</f>
        <v>159.82742090124643</v>
      </c>
      <c r="J8" s="41">
        <v>0.68825396825396823</v>
      </c>
      <c r="K8" s="61">
        <v>1380</v>
      </c>
      <c r="L8" s="9">
        <v>733.8</v>
      </c>
      <c r="M8" s="8">
        <f>((L8-H17)/H17)*100</f>
        <v>47.586484312148023</v>
      </c>
      <c r="N8" s="41">
        <v>12.78464031221144</v>
      </c>
      <c r="O8" s="61">
        <v>1390</v>
      </c>
      <c r="P8" s="46">
        <v>15179.5</v>
      </c>
      <c r="Q8" s="11">
        <f>((P8-L17)/L17)*100</f>
        <v>35.874575937413276</v>
      </c>
      <c r="R8" s="10">
        <f>P8/86092.1*100</f>
        <v>17.63169907575724</v>
      </c>
    </row>
    <row r="9" spans="3:19" ht="21" customHeight="1" x14ac:dyDescent="0.3">
      <c r="C9" s="55">
        <v>1361</v>
      </c>
      <c r="D9" s="11" t="s">
        <v>18</v>
      </c>
      <c r="E9" s="7" t="s">
        <v>18</v>
      </c>
      <c r="F9" s="41" t="s">
        <v>18</v>
      </c>
      <c r="G9" s="61">
        <v>1371</v>
      </c>
      <c r="H9" s="11">
        <v>1.93188</v>
      </c>
      <c r="I9" s="7">
        <f>((H9-H8)/H8)*100</f>
        <v>78.217712177121768</v>
      </c>
      <c r="J9" s="41">
        <v>0.85405835543766584</v>
      </c>
      <c r="K9" s="61">
        <v>1381</v>
      </c>
      <c r="L9" s="12">
        <v>959.1</v>
      </c>
      <c r="M9" s="7">
        <f>((L9-L8)/L8)*100</f>
        <v>30.703188879803772</v>
      </c>
      <c r="N9" s="41">
        <v>10.449078310890314</v>
      </c>
      <c r="O9" s="61">
        <v>1391</v>
      </c>
      <c r="P9" s="12">
        <v>26523.9</v>
      </c>
      <c r="Q9" s="11">
        <f>((P9-P8)/P8)*100</f>
        <v>74.735004446786789</v>
      </c>
      <c r="R9" s="10">
        <f>P9/131567*100</f>
        <v>20.159994527503098</v>
      </c>
    </row>
    <row r="10" spans="3:19" ht="21" customHeight="1" x14ac:dyDescent="0.3">
      <c r="C10" s="55">
        <v>1362</v>
      </c>
      <c r="D10" s="11" t="s">
        <v>18</v>
      </c>
      <c r="E10" s="7" t="s">
        <v>18</v>
      </c>
      <c r="F10" s="41" t="s">
        <v>18</v>
      </c>
      <c r="G10" s="61">
        <v>1372</v>
      </c>
      <c r="H10" s="11">
        <v>5.9329000000000001</v>
      </c>
      <c r="I10" s="7">
        <f t="shared" ref="I10:I17" si="0">((H10-H9)/H9)*100</f>
        <v>207.10499616953436</v>
      </c>
      <c r="J10" s="41">
        <v>1.5617004474861806</v>
      </c>
      <c r="K10" s="61">
        <v>1382</v>
      </c>
      <c r="L10" s="12">
        <v>1311.5</v>
      </c>
      <c r="M10" s="7">
        <f t="shared" ref="M10:M14" si="1">((L10-L9)/L9)*100</f>
        <v>36.742779689292043</v>
      </c>
      <c r="N10" s="41">
        <v>10.291601927272156</v>
      </c>
      <c r="O10" s="61">
        <v>1392</v>
      </c>
      <c r="P10" s="12">
        <v>30563.4</v>
      </c>
      <c r="Q10" s="11">
        <f>((P10-P9)/P9)*100</f>
        <v>15.229660796489203</v>
      </c>
      <c r="R10" s="10">
        <f>P10/162055.9*100</f>
        <v>18.859788505077571</v>
      </c>
    </row>
    <row r="11" spans="3:19" ht="21" customHeight="1" x14ac:dyDescent="0.3">
      <c r="C11" s="56">
        <v>1363</v>
      </c>
      <c r="D11" s="11" t="s">
        <v>18</v>
      </c>
      <c r="E11" s="7" t="s">
        <v>18</v>
      </c>
      <c r="F11" s="41" t="s">
        <v>18</v>
      </c>
      <c r="G11" s="61">
        <v>1373</v>
      </c>
      <c r="H11" s="11">
        <v>21.3</v>
      </c>
      <c r="I11" s="7">
        <f t="shared" si="0"/>
        <v>259.01498424042205</v>
      </c>
      <c r="J11" s="41">
        <v>4.1263076327005033</v>
      </c>
      <c r="K11" s="61">
        <v>1383</v>
      </c>
      <c r="L11" s="11">
        <v>1272.9000000000001</v>
      </c>
      <c r="M11" s="7">
        <f t="shared" si="1"/>
        <v>-2.9431948150972098</v>
      </c>
      <c r="N11" s="41">
        <v>7.3503256802328281</v>
      </c>
      <c r="O11" s="61">
        <v>1393</v>
      </c>
      <c r="P11" s="11">
        <v>40951.1</v>
      </c>
      <c r="Q11" s="11">
        <f>((P11-P10)/P10)*100</f>
        <v>33.987383602609647</v>
      </c>
      <c r="R11" s="10">
        <f>P11/208631.1*100</f>
        <v>19.62847341551667</v>
      </c>
    </row>
    <row r="12" spans="3:19" ht="21" customHeight="1" x14ac:dyDescent="0.3">
      <c r="C12" s="56">
        <v>1364</v>
      </c>
      <c r="D12" s="11" t="s">
        <v>18</v>
      </c>
      <c r="E12" s="7" t="s">
        <v>18</v>
      </c>
      <c r="F12" s="41" t="s">
        <v>18</v>
      </c>
      <c r="G12" s="61">
        <v>1374</v>
      </c>
      <c r="H12" s="11">
        <v>83.7</v>
      </c>
      <c r="I12" s="7">
        <f t="shared" si="0"/>
        <v>292.95774647887328</v>
      </c>
      <c r="J12" s="41">
        <v>9.4352384173148458</v>
      </c>
      <c r="K12" s="61">
        <v>1384</v>
      </c>
      <c r="L12" s="11">
        <v>1764.4</v>
      </c>
      <c r="M12" s="7">
        <f t="shared" si="1"/>
        <v>38.612616859140545</v>
      </c>
      <c r="N12" s="41">
        <v>8.1951147009507697</v>
      </c>
      <c r="O12" s="61">
        <v>1394</v>
      </c>
      <c r="P12" s="11">
        <v>54690.2</v>
      </c>
      <c r="Q12" s="11">
        <f>((P12-P11)/P11)*100</f>
        <v>33.550014529524233</v>
      </c>
      <c r="R12" s="10">
        <f>P12/228439*100</f>
        <v>23.940833220246979</v>
      </c>
    </row>
    <row r="13" spans="3:19" ht="21" customHeight="1" x14ac:dyDescent="0.3">
      <c r="C13" s="56">
        <v>1365</v>
      </c>
      <c r="D13" s="11" t="s">
        <v>18</v>
      </c>
      <c r="E13" s="7" t="s">
        <v>18</v>
      </c>
      <c r="F13" s="41" t="s">
        <v>18</v>
      </c>
      <c r="G13" s="61">
        <v>1375</v>
      </c>
      <c r="H13" s="11">
        <v>120.9</v>
      </c>
      <c r="I13" s="7">
        <f t="shared" si="0"/>
        <v>44.44444444444445</v>
      </c>
      <c r="J13" s="41">
        <v>9.5573122529644277</v>
      </c>
      <c r="K13" s="61">
        <v>1385</v>
      </c>
      <c r="L13" s="12">
        <v>2331.4</v>
      </c>
      <c r="M13" s="7">
        <f t="shared" si="1"/>
        <v>32.135570165495352</v>
      </c>
      <c r="N13" s="41">
        <v>8.7774979198903669</v>
      </c>
      <c r="O13" s="61">
        <v>1395</v>
      </c>
      <c r="P13" s="12">
        <v>65307.1</v>
      </c>
      <c r="Q13" s="11">
        <f t="shared" ref="Q13:Q15" si="2">((P13-P12)/P12)*100</f>
        <v>19.412801562254302</v>
      </c>
      <c r="R13" s="10">
        <f>P13/280184.7*100</f>
        <v>23.30858894150894</v>
      </c>
    </row>
    <row r="14" spans="3:19" ht="21" customHeight="1" x14ac:dyDescent="0.3">
      <c r="C14" s="56">
        <v>1366</v>
      </c>
      <c r="D14" s="11" t="s">
        <v>18</v>
      </c>
      <c r="E14" s="7" t="s">
        <v>18</v>
      </c>
      <c r="F14" s="41" t="s">
        <v>18</v>
      </c>
      <c r="G14" s="61">
        <v>1376</v>
      </c>
      <c r="H14" s="11">
        <v>112.8</v>
      </c>
      <c r="I14" s="43">
        <f t="shared" si="0"/>
        <v>-6.6997518610421896</v>
      </c>
      <c r="J14" s="41">
        <v>7.3142264297756441</v>
      </c>
      <c r="K14" s="61">
        <v>1386</v>
      </c>
      <c r="L14" s="12">
        <v>2833.5</v>
      </c>
      <c r="M14" s="7">
        <f t="shared" si="1"/>
        <v>21.536415887449596</v>
      </c>
      <c r="N14" s="41">
        <v>8.3771630287280381</v>
      </c>
      <c r="O14" s="61">
        <v>1396</v>
      </c>
      <c r="P14" s="12">
        <v>83065.3</v>
      </c>
      <c r="Q14" s="11">
        <f t="shared" si="2"/>
        <v>27.191836722194076</v>
      </c>
      <c r="R14" s="10">
        <f>P14/340518.2*100</f>
        <v>24.393791580009527</v>
      </c>
    </row>
    <row r="15" spans="3:19" ht="21" customHeight="1" x14ac:dyDescent="0.3">
      <c r="C15" s="56">
        <v>1367</v>
      </c>
      <c r="D15" s="11" t="s">
        <v>18</v>
      </c>
      <c r="E15" s="7" t="s">
        <v>18</v>
      </c>
      <c r="F15" s="41" t="s">
        <v>18</v>
      </c>
      <c r="G15" s="61">
        <v>1377</v>
      </c>
      <c r="H15" s="11">
        <v>183.5</v>
      </c>
      <c r="I15" s="32">
        <f t="shared" si="0"/>
        <v>62.677304964539019</v>
      </c>
      <c r="J15" s="41">
        <v>9.0877575277337552</v>
      </c>
      <c r="K15" s="61">
        <v>1387</v>
      </c>
      <c r="L15" s="12">
        <v>3647.1</v>
      </c>
      <c r="M15" s="7">
        <f>((L15-L14)/L14)*100</f>
        <v>28.713605082053995</v>
      </c>
      <c r="N15" s="41">
        <v>8.9916422178940358</v>
      </c>
      <c r="O15" s="61">
        <v>1397</v>
      </c>
      <c r="P15" s="51">
        <f>[1]بازار!$B$12</f>
        <v>119642.3</v>
      </c>
      <c r="Q15" s="11">
        <f t="shared" si="2"/>
        <v>44.034031057493323</v>
      </c>
      <c r="R15" s="10">
        <f>P15/457311.4*100</f>
        <v>26.16210748299736</v>
      </c>
    </row>
    <row r="16" spans="3:19" ht="21" customHeight="1" x14ac:dyDescent="0.3">
      <c r="C16" s="56">
        <v>1368</v>
      </c>
      <c r="D16" s="11" t="s">
        <v>18</v>
      </c>
      <c r="E16" s="45" t="s">
        <v>18</v>
      </c>
      <c r="F16" s="41" t="s">
        <v>18</v>
      </c>
      <c r="G16" s="61">
        <v>1378</v>
      </c>
      <c r="H16" s="12">
        <v>413.4</v>
      </c>
      <c r="I16" s="32">
        <f t="shared" si="0"/>
        <v>125.28610354223433</v>
      </c>
      <c r="J16" s="41">
        <v>13.768526228143212</v>
      </c>
      <c r="K16" s="61">
        <v>1388</v>
      </c>
      <c r="L16" s="12">
        <v>5393.3</v>
      </c>
      <c r="M16" s="7">
        <f>((L16-L15)/L15)*100</f>
        <v>47.879136848454948</v>
      </c>
      <c r="N16" s="41">
        <v>11.608555371644675</v>
      </c>
      <c r="O16" s="61">
        <v>1398</v>
      </c>
      <c r="P16" s="12">
        <v>136831.20000000001</v>
      </c>
      <c r="Q16" s="7">
        <f>((P16-P15)/P15)*100</f>
        <v>14.366908693664371</v>
      </c>
      <c r="R16" s="10">
        <f>P16/594652.6*100</f>
        <v>23.010275243057883</v>
      </c>
    </row>
    <row r="17" spans="2:18" ht="21" customHeight="1" thickBot="1" x14ac:dyDescent="0.35">
      <c r="C17" s="57">
        <v>1369</v>
      </c>
      <c r="D17" s="13">
        <v>0.41720000000000002</v>
      </c>
      <c r="E17" s="13" t="s">
        <v>18</v>
      </c>
      <c r="F17" s="42">
        <v>0.38954248366013078</v>
      </c>
      <c r="G17" s="62">
        <v>1379</v>
      </c>
      <c r="H17" s="15">
        <v>497.2</v>
      </c>
      <c r="I17" s="44">
        <f t="shared" si="0"/>
        <v>20.270924044508952</v>
      </c>
      <c r="J17" s="42">
        <v>12.236058473199783</v>
      </c>
      <c r="K17" s="62">
        <v>1389</v>
      </c>
      <c r="L17" s="16">
        <v>11171.7</v>
      </c>
      <c r="M17" s="14">
        <f>((L17-L16)/L16)*100</f>
        <v>107.14034079320641</v>
      </c>
      <c r="N17" s="42">
        <v>18.883523125837755</v>
      </c>
      <c r="O17" s="62">
        <v>1399</v>
      </c>
      <c r="P17" s="16">
        <v>158329.1</v>
      </c>
      <c r="Q17" s="14">
        <f>((P17-P16)/P16)*100</f>
        <v>15.711255912394243</v>
      </c>
      <c r="R17" s="17">
        <f>P17/820289.1*100</f>
        <v>19.30162183064483</v>
      </c>
    </row>
    <row r="18" spans="2:18" ht="21" customHeight="1" thickTop="1" x14ac:dyDescent="0.3">
      <c r="O18" s="41"/>
    </row>
    <row r="20" spans="2:18" ht="25.8" hidden="1" thickBot="1" x14ac:dyDescent="0.35">
      <c r="C20" s="83" t="s">
        <v>27</v>
      </c>
      <c r="D20" s="83"/>
      <c r="E20" s="83"/>
      <c r="F20" s="83"/>
      <c r="G20" s="83"/>
      <c r="H20" s="25"/>
    </row>
    <row r="21" spans="2:18" ht="41.25" hidden="1" customHeight="1" thickTop="1" thickBot="1" x14ac:dyDescent="0.35">
      <c r="C21" s="86" t="s">
        <v>0</v>
      </c>
      <c r="D21" s="87"/>
      <c r="E21" s="66" t="s">
        <v>5</v>
      </c>
      <c r="F21" s="64" t="s">
        <v>6</v>
      </c>
      <c r="G21" s="65" t="s">
        <v>7</v>
      </c>
      <c r="H21" s="24"/>
    </row>
    <row r="22" spans="2:18" ht="21.75" hidden="1" customHeight="1" x14ac:dyDescent="0.3">
      <c r="B22">
        <v>1</v>
      </c>
      <c r="C22" s="88" t="s">
        <v>12</v>
      </c>
      <c r="D22" s="89"/>
      <c r="E22" s="11">
        <f>SUM(D8:D17)</f>
        <v>0.41720000000000002</v>
      </c>
      <c r="F22" s="20" t="s">
        <v>18</v>
      </c>
      <c r="G22" s="21">
        <f>E22/$E$26*100</f>
        <v>5.4611335199802108E-5</v>
      </c>
    </row>
    <row r="23" spans="2:18" ht="21.75" hidden="1" customHeight="1" x14ac:dyDescent="0.3">
      <c r="B23">
        <v>9</v>
      </c>
      <c r="C23" s="88" t="s">
        <v>13</v>
      </c>
      <c r="D23" s="89"/>
      <c r="E23" s="11">
        <f>SUM(H8:H17)</f>
        <v>1441.7487799999999</v>
      </c>
      <c r="F23" s="20">
        <f>(POWER(H17/H8,B24)-1)*100</f>
        <v>97.570648978652841</v>
      </c>
      <c r="G23" s="21">
        <f>E23/$E$26*100</f>
        <v>0.18872441490528702</v>
      </c>
    </row>
    <row r="24" spans="2:18" ht="21.75" hidden="1" customHeight="1" x14ac:dyDescent="0.3">
      <c r="B24">
        <f>B22/B23</f>
        <v>0.1111111111111111</v>
      </c>
      <c r="C24" s="88" t="s">
        <v>14</v>
      </c>
      <c r="D24" s="89"/>
      <c r="E24" s="11">
        <f>SUM(L8:L17)</f>
        <v>31418.7</v>
      </c>
      <c r="F24" s="20">
        <f>(POWER(L17/L8,B24)-1)*100</f>
        <v>35.329820688380551</v>
      </c>
      <c r="G24" s="21">
        <f>E24/$E$26*100</f>
        <v>4.1126969253164498</v>
      </c>
    </row>
    <row r="25" spans="2:18" ht="21.75" hidden="1" customHeight="1" thickBot="1" x14ac:dyDescent="0.35">
      <c r="B25">
        <v>30</v>
      </c>
      <c r="C25" s="90" t="s">
        <v>17</v>
      </c>
      <c r="D25" s="91"/>
      <c r="E25" s="11">
        <f>SUM(P8:P17)</f>
        <v>731083.1</v>
      </c>
      <c r="F25" s="20">
        <f>(POWER(P17/P8,B24)-1)*100</f>
        <v>29.761186666498276</v>
      </c>
      <c r="G25" s="21">
        <f>E25/$E$26*100</f>
        <v>95.698524048443062</v>
      </c>
    </row>
    <row r="26" spans="2:18" ht="21.75" hidden="1" customHeight="1" thickTop="1" thickBot="1" x14ac:dyDescent="0.35">
      <c r="B26">
        <f>B22/B25</f>
        <v>3.3333333333333333E-2</v>
      </c>
      <c r="C26" s="84" t="s">
        <v>25</v>
      </c>
      <c r="D26" s="85"/>
      <c r="E26" s="22">
        <f>SUM(E22:E25)</f>
        <v>763943.96597999998</v>
      </c>
      <c r="F26" s="63">
        <f>(POWER(P17/D17,B26)-1)*100</f>
        <v>53.452469340721073</v>
      </c>
      <c r="G26" s="53">
        <f>SUM(G22:G25)</f>
        <v>100</v>
      </c>
    </row>
    <row r="27" spans="2:18" ht="15" hidden="1" thickTop="1" x14ac:dyDescent="0.3"/>
  </sheetData>
  <mergeCells count="16">
    <mergeCell ref="O5:O6"/>
    <mergeCell ref="P5:R5"/>
    <mergeCell ref="C3:R3"/>
    <mergeCell ref="C5:C6"/>
    <mergeCell ref="D5:F5"/>
    <mergeCell ref="G5:G6"/>
    <mergeCell ref="H5:J5"/>
    <mergeCell ref="K5:K6"/>
    <mergeCell ref="L5:N5"/>
    <mergeCell ref="C20:G20"/>
    <mergeCell ref="C26:D26"/>
    <mergeCell ref="C21:D21"/>
    <mergeCell ref="C22:D22"/>
    <mergeCell ref="C23:D23"/>
    <mergeCell ref="C24:D24"/>
    <mergeCell ref="C25:D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rightToLeft="1" zoomScale="80" zoomScaleNormal="80" workbookViewId="0">
      <selection activeCell="C5" sqref="C5:C6"/>
    </sheetView>
  </sheetViews>
  <sheetFormatPr defaultRowHeight="14.4" x14ac:dyDescent="0.3"/>
  <cols>
    <col min="2" max="2" width="9.6640625" hidden="1" customWidth="1"/>
    <col min="3" max="3" width="12.109375" customWidth="1"/>
    <col min="4" max="4" width="13.33203125" customWidth="1"/>
    <col min="5" max="5" width="13.44140625" customWidth="1"/>
    <col min="6" max="6" width="11.6640625" customWidth="1"/>
    <col min="7" max="7" width="10.44140625" customWidth="1"/>
    <col min="8" max="9" width="12.109375" customWidth="1"/>
    <col min="10" max="10" width="10.5546875" customWidth="1"/>
    <col min="11" max="11" width="10.6640625" customWidth="1"/>
    <col min="12" max="13" width="12.109375" customWidth="1"/>
    <col min="14" max="14" width="10.5546875" customWidth="1"/>
    <col min="15" max="15" width="10.44140625" customWidth="1"/>
    <col min="16" max="16" width="13" customWidth="1"/>
    <col min="17" max="17" width="12.109375" customWidth="1"/>
    <col min="18" max="19" width="11" customWidth="1"/>
    <col min="20" max="20" width="17" customWidth="1"/>
  </cols>
  <sheetData>
    <row r="3" spans="3:19" ht="27.6" x14ac:dyDescent="0.3">
      <c r="C3" s="97" t="s">
        <v>24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49"/>
    </row>
    <row r="4" spans="3:19" ht="15" thickBot="1" x14ac:dyDescent="0.35"/>
    <row r="5" spans="3:19" ht="22.8" thickTop="1" x14ac:dyDescent="0.3">
      <c r="C5" s="104" t="s">
        <v>0</v>
      </c>
      <c r="D5" s="100" t="s">
        <v>8</v>
      </c>
      <c r="E5" s="101"/>
      <c r="F5" s="106"/>
      <c r="G5" s="92" t="s">
        <v>0</v>
      </c>
      <c r="H5" s="100" t="s">
        <v>8</v>
      </c>
      <c r="I5" s="101"/>
      <c r="J5" s="106"/>
      <c r="K5" s="92" t="s">
        <v>0</v>
      </c>
      <c r="L5" s="107" t="s">
        <v>8</v>
      </c>
      <c r="M5" s="108"/>
      <c r="N5" s="109"/>
      <c r="O5" s="92" t="s">
        <v>0</v>
      </c>
      <c r="P5" s="100" t="s">
        <v>8</v>
      </c>
      <c r="Q5" s="101"/>
      <c r="R5" s="103"/>
    </row>
    <row r="6" spans="3:19" ht="42.6" thickBot="1" x14ac:dyDescent="0.35">
      <c r="C6" s="105"/>
      <c r="D6" s="58" t="s">
        <v>2</v>
      </c>
      <c r="E6" s="18" t="s">
        <v>3</v>
      </c>
      <c r="F6" s="50" t="s">
        <v>9</v>
      </c>
      <c r="G6" s="93"/>
      <c r="H6" s="58" t="s">
        <v>2</v>
      </c>
      <c r="I6" s="18" t="s">
        <v>3</v>
      </c>
      <c r="J6" s="50" t="s">
        <v>9</v>
      </c>
      <c r="K6" s="93"/>
      <c r="L6" s="18" t="s">
        <v>2</v>
      </c>
      <c r="M6" s="18" t="s">
        <v>3</v>
      </c>
      <c r="N6" s="50" t="s">
        <v>9</v>
      </c>
      <c r="O6" s="93"/>
      <c r="P6" s="18" t="s">
        <v>2</v>
      </c>
      <c r="Q6" s="18" t="s">
        <v>3</v>
      </c>
      <c r="R6" s="19" t="s">
        <v>4</v>
      </c>
    </row>
    <row r="7" spans="3:19" ht="19.5" hidden="1" customHeight="1" thickBot="1" x14ac:dyDescent="0.35">
      <c r="C7" s="67"/>
      <c r="D7" s="3"/>
      <c r="E7" s="1"/>
      <c r="F7" s="40"/>
      <c r="G7" s="59"/>
      <c r="H7" s="3"/>
      <c r="I7" s="1"/>
      <c r="J7" s="40"/>
      <c r="K7" s="59"/>
      <c r="L7" s="4"/>
      <c r="M7" s="5"/>
      <c r="N7" s="40"/>
      <c r="O7" s="59"/>
      <c r="P7" s="4"/>
      <c r="Q7" s="5"/>
      <c r="R7" s="6"/>
    </row>
    <row r="8" spans="3:19" ht="18" x14ac:dyDescent="0.3">
      <c r="C8" s="68">
        <v>1360</v>
      </c>
      <c r="D8" s="8" t="s">
        <v>18</v>
      </c>
      <c r="E8" s="7" t="s">
        <v>18</v>
      </c>
      <c r="F8" s="41" t="s">
        <v>18</v>
      </c>
      <c r="G8" s="60">
        <v>1370</v>
      </c>
      <c r="H8" s="8">
        <v>0.873</v>
      </c>
      <c r="I8" s="7">
        <f>((H8-D17)/D17)*100</f>
        <v>55.781584582441148</v>
      </c>
      <c r="J8" s="41">
        <v>1.7962962962962963</v>
      </c>
      <c r="K8" s="61">
        <v>1380</v>
      </c>
      <c r="L8" s="8">
        <v>641.05590000000007</v>
      </c>
      <c r="M8" s="8">
        <f>((L8-H17)/H17)*100</f>
        <v>42.275765425698161</v>
      </c>
      <c r="N8" s="41">
        <v>17.352567468803294</v>
      </c>
      <c r="O8" s="61">
        <v>1390</v>
      </c>
      <c r="P8" s="46">
        <v>14936.735195976</v>
      </c>
      <c r="Q8" s="7">
        <f>((P8-L17)/L17)*100</f>
        <v>52.693560168721454</v>
      </c>
      <c r="R8" s="10">
        <v>27.816029922690287</v>
      </c>
    </row>
    <row r="9" spans="3:19" ht="18" x14ac:dyDescent="0.3">
      <c r="C9" s="68">
        <v>1361</v>
      </c>
      <c r="D9" s="11" t="s">
        <v>18</v>
      </c>
      <c r="E9" s="7" t="s">
        <v>18</v>
      </c>
      <c r="F9" s="41" t="s">
        <v>18</v>
      </c>
      <c r="G9" s="61">
        <v>1371</v>
      </c>
      <c r="H9" s="11">
        <v>1.6854800000000001</v>
      </c>
      <c r="I9" s="7">
        <f>((H9-H8)/H8)*100</f>
        <v>93.067583046964501</v>
      </c>
      <c r="J9" s="41">
        <v>2.144376590330789</v>
      </c>
      <c r="K9" s="61">
        <v>1381</v>
      </c>
      <c r="L9" s="11">
        <v>786.31346438600008</v>
      </c>
      <c r="M9" s="7">
        <f>((L9-L8)/L8)*100</f>
        <v>22.659110443566622</v>
      </c>
      <c r="N9" s="41">
        <v>14.22779764024898</v>
      </c>
      <c r="O9" s="61">
        <v>1391</v>
      </c>
      <c r="P9" s="11">
        <v>22820.1</v>
      </c>
      <c r="Q9" s="7">
        <f t="shared" ref="Q9:Q16" si="0">((P9-P8)/P8)*100</f>
        <v>52.778366226562014</v>
      </c>
      <c r="R9" s="10">
        <v>29.114809064081644</v>
      </c>
    </row>
    <row r="10" spans="3:19" ht="18" x14ac:dyDescent="0.3">
      <c r="C10" s="68">
        <v>1362</v>
      </c>
      <c r="D10" s="11" t="s">
        <v>18</v>
      </c>
      <c r="E10" s="7" t="s">
        <v>18</v>
      </c>
      <c r="F10" s="41" t="s">
        <v>18</v>
      </c>
      <c r="G10" s="61">
        <v>1372</v>
      </c>
      <c r="H10" s="11">
        <v>3.5211999999999999</v>
      </c>
      <c r="I10" s="7">
        <f t="shared" ref="I10:I17" si="1">((H10-H9)/H9)*100</f>
        <v>108.9137812373923</v>
      </c>
      <c r="J10" s="41">
        <v>2.5151428571428571</v>
      </c>
      <c r="K10" s="61">
        <v>1382</v>
      </c>
      <c r="L10" s="11">
        <v>1074.489389548</v>
      </c>
      <c r="M10" s="7">
        <f t="shared" ref="M10:M17" si="2">((L10-L9)/L9)*100</f>
        <v>36.648987740153302</v>
      </c>
      <c r="N10" s="41">
        <v>14.10553842531014</v>
      </c>
      <c r="O10" s="61">
        <v>1392</v>
      </c>
      <c r="P10" s="11">
        <v>32608.5</v>
      </c>
      <c r="Q10" s="7">
        <f t="shared" si="0"/>
        <v>42.893764707428986</v>
      </c>
      <c r="R10" s="10">
        <v>31.092047564153543</v>
      </c>
    </row>
    <row r="11" spans="3:19" ht="18" x14ac:dyDescent="0.3">
      <c r="C11" s="69">
        <v>1363</v>
      </c>
      <c r="D11" s="11" t="s">
        <v>18</v>
      </c>
      <c r="E11" s="7" t="s">
        <v>18</v>
      </c>
      <c r="F11" s="41" t="s">
        <v>18</v>
      </c>
      <c r="G11" s="61">
        <v>1373</v>
      </c>
      <c r="H11" s="11">
        <v>10.776999999999999</v>
      </c>
      <c r="I11" s="7">
        <f t="shared" si="1"/>
        <v>206.06043394297396</v>
      </c>
      <c r="J11" s="41">
        <v>4.6734605377276663</v>
      </c>
      <c r="K11" s="61">
        <v>1383</v>
      </c>
      <c r="L11" s="11">
        <v>1128.1335904040002</v>
      </c>
      <c r="M11" s="7">
        <f t="shared" si="2"/>
        <v>4.9925296031602935</v>
      </c>
      <c r="N11" s="41">
        <v>11.245014507181805</v>
      </c>
      <c r="O11" s="61">
        <v>1393</v>
      </c>
      <c r="P11" s="11">
        <v>33542.400000000001</v>
      </c>
      <c r="Q11" s="7">
        <f t="shared" si="0"/>
        <v>2.8639771838631076</v>
      </c>
      <c r="R11" s="10">
        <v>27.048882882040147</v>
      </c>
    </row>
    <row r="12" spans="3:19" ht="18" x14ac:dyDescent="0.3">
      <c r="C12" s="69">
        <v>1364</v>
      </c>
      <c r="D12" s="11" t="s">
        <v>18</v>
      </c>
      <c r="E12" s="7" t="s">
        <v>18</v>
      </c>
      <c r="F12" s="41" t="s">
        <v>18</v>
      </c>
      <c r="G12" s="61">
        <v>1374</v>
      </c>
      <c r="H12" s="11">
        <v>47.951000000000001</v>
      </c>
      <c r="I12" s="7">
        <f t="shared" si="1"/>
        <v>344.93829451609912</v>
      </c>
      <c r="J12" s="41">
        <v>10.955220470641992</v>
      </c>
      <c r="K12" s="61">
        <v>1384</v>
      </c>
      <c r="L12" s="11">
        <v>1759.55212142</v>
      </c>
      <c r="M12" s="7">
        <f t="shared" si="2"/>
        <v>55.970191508071323</v>
      </c>
      <c r="N12" s="41">
        <v>12.105621750395597</v>
      </c>
      <c r="O12" s="61">
        <v>1394</v>
      </c>
      <c r="P12" s="11">
        <v>45234.9</v>
      </c>
      <c r="Q12" s="7">
        <f t="shared" si="0"/>
        <v>34.8588651974814</v>
      </c>
      <c r="R12" s="10">
        <v>30.758356486297934</v>
      </c>
    </row>
    <row r="13" spans="3:19" ht="18" x14ac:dyDescent="0.3">
      <c r="C13" s="69">
        <v>1365</v>
      </c>
      <c r="D13" s="11" t="s">
        <v>18</v>
      </c>
      <c r="E13" s="7" t="s">
        <v>18</v>
      </c>
      <c r="F13" s="41" t="s">
        <v>18</v>
      </c>
      <c r="G13" s="61">
        <v>1375</v>
      </c>
      <c r="H13" s="11">
        <v>92.879000000000005</v>
      </c>
      <c r="I13" s="7">
        <f t="shared" si="1"/>
        <v>93.695647640299484</v>
      </c>
      <c r="J13" s="41">
        <v>12.164898493778651</v>
      </c>
      <c r="K13" s="61">
        <v>1385</v>
      </c>
      <c r="L13" s="54">
        <v>1406.3328373039999</v>
      </c>
      <c r="M13" s="7">
        <f t="shared" si="2"/>
        <v>-20.074385965386686</v>
      </c>
      <c r="N13" s="41">
        <v>8.5404655292438658</v>
      </c>
      <c r="O13" s="61">
        <v>1395</v>
      </c>
      <c r="P13" s="51">
        <v>55864.4</v>
      </c>
      <c r="Q13" s="7">
        <f t="shared" si="0"/>
        <v>23.498449206254463</v>
      </c>
      <c r="R13" s="10">
        <v>30.389973948062586</v>
      </c>
    </row>
    <row r="14" spans="3:19" ht="18" x14ac:dyDescent="0.3">
      <c r="C14" s="69">
        <v>1366</v>
      </c>
      <c r="D14" s="11" t="s">
        <v>18</v>
      </c>
      <c r="E14" s="7" t="s">
        <v>18</v>
      </c>
      <c r="F14" s="41" t="s">
        <v>18</v>
      </c>
      <c r="G14" s="61">
        <v>1376</v>
      </c>
      <c r="H14" s="11">
        <v>108.949</v>
      </c>
      <c r="I14" s="7">
        <f t="shared" si="1"/>
        <v>17.302081202424652</v>
      </c>
      <c r="J14" s="41">
        <v>10.960663983903421</v>
      </c>
      <c r="K14" s="61">
        <v>1386</v>
      </c>
      <c r="L14" s="54">
        <v>1916.1056720920001</v>
      </c>
      <c r="M14" s="7">
        <f t="shared" si="2"/>
        <v>36.248377430001312</v>
      </c>
      <c r="N14" s="41">
        <v>9.2016504050327761</v>
      </c>
      <c r="O14" s="61">
        <v>1396</v>
      </c>
      <c r="P14" s="51">
        <v>72473.2</v>
      </c>
      <c r="Q14" s="7">
        <f t="shared" si="0"/>
        <v>29.730561860505073</v>
      </c>
      <c r="R14" s="10">
        <v>33.205273939432253</v>
      </c>
    </row>
    <row r="15" spans="3:19" ht="18" x14ac:dyDescent="0.3">
      <c r="C15" s="69">
        <v>1367</v>
      </c>
      <c r="D15" s="11" t="s">
        <v>18</v>
      </c>
      <c r="E15" s="7" t="s">
        <v>18</v>
      </c>
      <c r="F15" s="41" t="s">
        <v>18</v>
      </c>
      <c r="G15" s="61">
        <v>1377</v>
      </c>
      <c r="H15" s="11">
        <v>133.583</v>
      </c>
      <c r="I15" s="7">
        <f t="shared" si="1"/>
        <v>22.610579261856465</v>
      </c>
      <c r="J15" s="41">
        <v>10.684075821802768</v>
      </c>
      <c r="K15" s="61">
        <v>1387</v>
      </c>
      <c r="L15" s="54">
        <v>2901.293582148</v>
      </c>
      <c r="M15" s="7">
        <f t="shared" si="2"/>
        <v>51.416157490957893</v>
      </c>
      <c r="N15" s="41">
        <v>11.721166997196256</v>
      </c>
      <c r="O15" s="61">
        <v>1397</v>
      </c>
      <c r="P15" s="51">
        <v>95950.1</v>
      </c>
      <c r="Q15" s="7">
        <f t="shared" si="0"/>
        <v>32.393905609245913</v>
      </c>
      <c r="R15" s="10">
        <v>33.187164691522256</v>
      </c>
    </row>
    <row r="16" spans="3:19" ht="18" x14ac:dyDescent="0.3">
      <c r="C16" s="69">
        <v>1368</v>
      </c>
      <c r="D16" s="11" t="s">
        <v>18</v>
      </c>
      <c r="E16" s="7" t="s">
        <v>18</v>
      </c>
      <c r="F16" s="41" t="s">
        <v>18</v>
      </c>
      <c r="G16" s="61">
        <v>1378</v>
      </c>
      <c r="H16" s="11">
        <v>309.9599</v>
      </c>
      <c r="I16" s="7">
        <f t="shared" si="1"/>
        <v>132.03543864114445</v>
      </c>
      <c r="J16" s="41">
        <v>17.736318379491873</v>
      </c>
      <c r="K16" s="61">
        <v>1388</v>
      </c>
      <c r="L16" s="54">
        <v>4962.3028511519997</v>
      </c>
      <c r="M16" s="7">
        <f t="shared" si="2"/>
        <v>71.037597907555153</v>
      </c>
      <c r="N16" s="41">
        <v>16.136363300149906</v>
      </c>
      <c r="O16" s="61">
        <v>1398</v>
      </c>
      <c r="P16" s="51">
        <v>100119.4</v>
      </c>
      <c r="Q16" s="7">
        <f t="shared" si="0"/>
        <v>4.3452794733929281</v>
      </c>
      <c r="R16" s="10">
        <v>29.725656554380279</v>
      </c>
    </row>
    <row r="17" spans="2:18" ht="18.600000000000001" thickBot="1" x14ac:dyDescent="0.35">
      <c r="C17" s="70">
        <v>1369</v>
      </c>
      <c r="D17" s="13">
        <v>0.5603999999999999</v>
      </c>
      <c r="E17" s="14" t="s">
        <v>18</v>
      </c>
      <c r="F17" s="42">
        <v>1.4295918367346936</v>
      </c>
      <c r="G17" s="62">
        <v>1379</v>
      </c>
      <c r="H17" s="13">
        <v>450.57279999999997</v>
      </c>
      <c r="I17" s="14">
        <f t="shared" si="1"/>
        <v>45.364868165204584</v>
      </c>
      <c r="J17" s="42">
        <v>18.362246311842853</v>
      </c>
      <c r="K17" s="62">
        <v>1389</v>
      </c>
      <c r="L17" s="16">
        <v>9782.1644733880003</v>
      </c>
      <c r="M17" s="14">
        <f t="shared" si="2"/>
        <v>97.129533742928814</v>
      </c>
      <c r="N17" s="42">
        <v>24.939740952772851</v>
      </c>
      <c r="O17" s="62">
        <v>1399</v>
      </c>
      <c r="P17" s="16">
        <v>118857.7</v>
      </c>
      <c r="Q17" s="14">
        <f>((P17-P16)/P16)*100</f>
        <v>18.715953151936592</v>
      </c>
      <c r="R17" s="17">
        <v>27.03677019581292</v>
      </c>
    </row>
    <row r="18" spans="2:18" ht="15" thickTop="1" x14ac:dyDescent="0.3">
      <c r="O18" s="41"/>
    </row>
    <row r="20" spans="2:18" ht="25.8" hidden="1" thickBot="1" x14ac:dyDescent="0.35">
      <c r="C20" s="83" t="s">
        <v>26</v>
      </c>
      <c r="D20" s="83"/>
      <c r="E20" s="83"/>
      <c r="F20" s="83"/>
      <c r="G20" s="83"/>
    </row>
    <row r="21" spans="2:18" ht="42" hidden="1" customHeight="1" thickTop="1" thickBot="1" x14ac:dyDescent="0.35">
      <c r="C21" s="86" t="s">
        <v>0</v>
      </c>
      <c r="D21" s="87"/>
      <c r="E21" s="66" t="s">
        <v>5</v>
      </c>
      <c r="F21" s="64" t="s">
        <v>6</v>
      </c>
      <c r="G21" s="65" t="s">
        <v>7</v>
      </c>
    </row>
    <row r="22" spans="2:18" ht="21.75" hidden="1" customHeight="1" x14ac:dyDescent="0.3">
      <c r="B22">
        <v>1</v>
      </c>
      <c r="C22" s="88" t="s">
        <v>12</v>
      </c>
      <c r="D22" s="89"/>
      <c r="E22" s="11">
        <f>SUM(D8:D17)</f>
        <v>0.5603999999999999</v>
      </c>
      <c r="F22" s="20" t="s">
        <v>18</v>
      </c>
      <c r="G22" s="21">
        <f>E22/$E$26*100</f>
        <v>9.0397814622270988E-5</v>
      </c>
    </row>
    <row r="23" spans="2:18" ht="21.75" hidden="1" customHeight="1" x14ac:dyDescent="0.3">
      <c r="B23">
        <v>9</v>
      </c>
      <c r="C23" s="88" t="s">
        <v>13</v>
      </c>
      <c r="D23" s="89"/>
      <c r="E23" s="11">
        <f>SUM(H8:H17)</f>
        <v>1160.7513799999999</v>
      </c>
      <c r="F23" s="20">
        <f>(POWER(H17/H8,B24)-1)*100</f>
        <v>100.17818511261218</v>
      </c>
      <c r="G23" s="21">
        <f>E23/$E$26*100</f>
        <v>0.18724016429654752</v>
      </c>
    </row>
    <row r="24" spans="2:18" ht="21.75" hidden="1" customHeight="1" x14ac:dyDescent="0.3">
      <c r="B24" s="47">
        <f>B22/B23</f>
        <v>0.1111111111111111</v>
      </c>
      <c r="C24" s="88" t="s">
        <v>14</v>
      </c>
      <c r="D24" s="89"/>
      <c r="E24" s="11">
        <f>SUM(L8:L17)</f>
        <v>26357.743881841998</v>
      </c>
      <c r="F24" s="20">
        <f>(POWER(L17/L8,B24)-1)*100</f>
        <v>35.364361751555037</v>
      </c>
      <c r="G24" s="21">
        <f>E24/$E$26*100</f>
        <v>4.2517531143683982</v>
      </c>
    </row>
    <row r="25" spans="2:18" ht="21.75" hidden="1" customHeight="1" thickBot="1" x14ac:dyDescent="0.35">
      <c r="B25">
        <v>30</v>
      </c>
      <c r="C25" s="90" t="s">
        <v>17</v>
      </c>
      <c r="D25" s="91"/>
      <c r="E25" s="11">
        <f>SUM(P8:P17)</f>
        <v>592407.43519597594</v>
      </c>
      <c r="F25" s="20">
        <f>(POWER(P17/P8,B24)-1)*100</f>
        <v>25.917397162764154</v>
      </c>
      <c r="G25" s="21">
        <f>E25/$E$26*100</f>
        <v>95.560916323520431</v>
      </c>
    </row>
    <row r="26" spans="2:18" ht="21.75" hidden="1" customHeight="1" thickTop="1" thickBot="1" x14ac:dyDescent="0.35">
      <c r="B26" s="47">
        <f>B22/B25</f>
        <v>3.3333333333333333E-2</v>
      </c>
      <c r="C26" s="84" t="s">
        <v>25</v>
      </c>
      <c r="D26" s="85"/>
      <c r="E26" s="22">
        <f>SUM(E22:E25)</f>
        <v>619926.49085781793</v>
      </c>
      <c r="F26" s="23">
        <f>(POWER(P17/D17,B26)-1)*100</f>
        <v>50.50501563017604</v>
      </c>
      <c r="G26" s="53">
        <f>SUM(G22:G25)</f>
        <v>100</v>
      </c>
    </row>
    <row r="27" spans="2:18" ht="15" hidden="1" thickTop="1" x14ac:dyDescent="0.3"/>
  </sheetData>
  <mergeCells count="16">
    <mergeCell ref="C26:D26"/>
    <mergeCell ref="C20:G20"/>
    <mergeCell ref="C21:D21"/>
    <mergeCell ref="C22:D22"/>
    <mergeCell ref="C23:D23"/>
    <mergeCell ref="C24:D24"/>
    <mergeCell ref="O5:O6"/>
    <mergeCell ref="P5:R5"/>
    <mergeCell ref="C25:D25"/>
    <mergeCell ref="C3:R3"/>
    <mergeCell ref="C5:C6"/>
    <mergeCell ref="D5:F5"/>
    <mergeCell ref="G5:G6"/>
    <mergeCell ref="H5:J5"/>
    <mergeCell ref="K5:K6"/>
    <mergeCell ref="L5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rightToLeft="1" zoomScale="80" zoomScaleNormal="80" workbookViewId="0">
      <selection activeCell="B5" sqref="B5:B6"/>
    </sheetView>
  </sheetViews>
  <sheetFormatPr defaultRowHeight="14.4" x14ac:dyDescent="0.3"/>
  <cols>
    <col min="2" max="2" width="19.33203125" customWidth="1"/>
    <col min="3" max="4" width="14.109375" customWidth="1"/>
    <col min="5" max="7" width="15" customWidth="1"/>
    <col min="8" max="8" width="10.109375" hidden="1" customWidth="1"/>
    <col min="9" max="9" width="9.33203125" hidden="1" customWidth="1"/>
    <col min="10" max="10" width="8.88671875" hidden="1" customWidth="1"/>
    <col min="11" max="11" width="11.6640625" customWidth="1"/>
    <col min="12" max="12" width="6.6640625" customWidth="1"/>
    <col min="13" max="13" width="7.6640625" customWidth="1"/>
    <col min="14" max="15" width="15.109375" customWidth="1"/>
  </cols>
  <sheetData>
    <row r="3" spans="2:11" ht="27.6" x14ac:dyDescent="0.3">
      <c r="B3" s="97" t="s">
        <v>22</v>
      </c>
      <c r="C3" s="97"/>
      <c r="D3" s="97"/>
      <c r="E3" s="97"/>
      <c r="F3" s="97"/>
      <c r="G3" s="97"/>
      <c r="H3" s="82"/>
      <c r="I3" s="82"/>
    </row>
    <row r="4" spans="2:11" ht="15" thickBot="1" x14ac:dyDescent="0.35">
      <c r="E4" s="26"/>
      <c r="G4" s="26"/>
      <c r="I4" s="26"/>
    </row>
    <row r="5" spans="2:11" ht="18.75" customHeight="1" thickTop="1" x14ac:dyDescent="0.3">
      <c r="B5" s="110" t="s">
        <v>0</v>
      </c>
      <c r="C5" s="114" t="s">
        <v>10</v>
      </c>
      <c r="D5" s="110" t="s">
        <v>0</v>
      </c>
      <c r="E5" s="116" t="s">
        <v>10</v>
      </c>
      <c r="F5" s="110" t="s">
        <v>0</v>
      </c>
      <c r="G5" s="112" t="s">
        <v>10</v>
      </c>
    </row>
    <row r="6" spans="2:11" ht="18.75" customHeight="1" thickBot="1" x14ac:dyDescent="0.35">
      <c r="B6" s="111"/>
      <c r="C6" s="115"/>
      <c r="D6" s="111"/>
      <c r="E6" s="117"/>
      <c r="F6" s="111"/>
      <c r="G6" s="113"/>
    </row>
    <row r="7" spans="2:11" ht="18.75" hidden="1" customHeight="1" thickBot="1" x14ac:dyDescent="0.35">
      <c r="B7" s="27"/>
      <c r="C7" s="3"/>
      <c r="D7" s="27"/>
      <c r="E7" s="52"/>
      <c r="F7" s="27"/>
      <c r="G7" s="28"/>
    </row>
    <row r="8" spans="2:11" ht="18.75" customHeight="1" x14ac:dyDescent="0.3">
      <c r="B8" s="60">
        <v>1370</v>
      </c>
      <c r="C8" s="30" t="s">
        <v>18</v>
      </c>
      <c r="D8" s="61">
        <v>1380</v>
      </c>
      <c r="E8" s="76">
        <v>104.26</v>
      </c>
      <c r="F8" s="61">
        <v>1390</v>
      </c>
      <c r="G8" s="10">
        <v>100.49</v>
      </c>
      <c r="H8" s="26"/>
      <c r="I8" s="26">
        <f>E8-C17</f>
        <v>11.170000000000002</v>
      </c>
      <c r="J8" s="47">
        <f>G8-E17</f>
        <v>-24.02000000000001</v>
      </c>
      <c r="K8" s="47"/>
    </row>
    <row r="9" spans="2:11" ht="18.75" customHeight="1" x14ac:dyDescent="0.3">
      <c r="B9" s="61">
        <v>1371</v>
      </c>
      <c r="C9" s="29" t="s">
        <v>18</v>
      </c>
      <c r="D9" s="61">
        <v>1381</v>
      </c>
      <c r="E9" s="77">
        <v>88.04</v>
      </c>
      <c r="F9" s="61">
        <v>1391</v>
      </c>
      <c r="G9" s="10">
        <v>107.78</v>
      </c>
      <c r="I9" s="26">
        <f t="shared" ref="I9:I14" si="0">E9-E8</f>
        <v>-16.22</v>
      </c>
      <c r="J9" s="47">
        <f>G9-G8</f>
        <v>7.2900000000000063</v>
      </c>
      <c r="K9" s="47"/>
    </row>
    <row r="10" spans="2:11" ht="18.75" customHeight="1" x14ac:dyDescent="0.3">
      <c r="B10" s="61">
        <v>1372</v>
      </c>
      <c r="C10" s="31" t="s">
        <v>18</v>
      </c>
      <c r="D10" s="61">
        <v>1382</v>
      </c>
      <c r="E10" s="77">
        <v>92.35</v>
      </c>
      <c r="F10" s="61">
        <v>1392</v>
      </c>
      <c r="G10" s="79">
        <v>117.4</v>
      </c>
      <c r="I10" s="26">
        <f t="shared" si="0"/>
        <v>4.3099999999999881</v>
      </c>
      <c r="J10" s="47">
        <f>G10-G9</f>
        <v>9.6200000000000045</v>
      </c>
      <c r="K10" s="47"/>
    </row>
    <row r="11" spans="2:11" ht="18.75" customHeight="1" x14ac:dyDescent="0.3">
      <c r="B11" s="61">
        <v>1373</v>
      </c>
      <c r="C11" s="31">
        <v>205.9</v>
      </c>
      <c r="D11" s="61">
        <v>1383</v>
      </c>
      <c r="E11" s="77">
        <v>88.98</v>
      </c>
      <c r="F11" s="61">
        <v>1393</v>
      </c>
      <c r="G11" s="79">
        <v>97.1</v>
      </c>
      <c r="I11" s="26">
        <f t="shared" si="0"/>
        <v>-3.3699999999999903</v>
      </c>
      <c r="J11" s="47">
        <f>G11-G10</f>
        <v>-20.300000000000011</v>
      </c>
      <c r="K11" s="47"/>
    </row>
    <row r="12" spans="2:11" ht="18.75" customHeight="1" x14ac:dyDescent="0.3">
      <c r="B12" s="61">
        <v>1374</v>
      </c>
      <c r="C12" s="31">
        <v>119.76</v>
      </c>
      <c r="D12" s="61">
        <v>1384</v>
      </c>
      <c r="E12" s="77">
        <v>115.31</v>
      </c>
      <c r="F12" s="61">
        <v>1394</v>
      </c>
      <c r="G12" s="79">
        <v>91.4</v>
      </c>
      <c r="H12" s="26">
        <f t="shared" ref="H12:H17" si="1">C12-C11</f>
        <v>-86.14</v>
      </c>
      <c r="I12" s="26">
        <f t="shared" si="0"/>
        <v>26.33</v>
      </c>
      <c r="J12" s="47">
        <f>G12-G11</f>
        <v>-5.6999999999999886</v>
      </c>
      <c r="K12" s="47"/>
    </row>
    <row r="13" spans="2:11" ht="18.75" customHeight="1" x14ac:dyDescent="0.3">
      <c r="B13" s="61">
        <v>1375</v>
      </c>
      <c r="C13" s="31">
        <v>64.180000000000007</v>
      </c>
      <c r="D13" s="61">
        <v>1385</v>
      </c>
      <c r="E13" s="77">
        <v>65.489999999999995</v>
      </c>
      <c r="F13" s="61">
        <v>1395</v>
      </c>
      <c r="G13" s="79">
        <v>103</v>
      </c>
      <c r="H13" s="26">
        <f t="shared" si="1"/>
        <v>-55.58</v>
      </c>
      <c r="I13" s="26">
        <f t="shared" si="0"/>
        <v>-49.820000000000007</v>
      </c>
      <c r="J13" s="47">
        <f t="shared" ref="J13" si="2">G13-G12</f>
        <v>11.599999999999994</v>
      </c>
      <c r="K13" s="47"/>
    </row>
    <row r="14" spans="2:11" ht="18.75" customHeight="1" x14ac:dyDescent="0.3">
      <c r="B14" s="61">
        <v>1376</v>
      </c>
      <c r="C14" s="32">
        <v>106.03</v>
      </c>
      <c r="D14" s="61">
        <v>1386</v>
      </c>
      <c r="E14" s="76">
        <v>73.959999999999994</v>
      </c>
      <c r="F14" s="61">
        <v>1396</v>
      </c>
      <c r="G14" s="10">
        <v>98.5</v>
      </c>
      <c r="H14" s="26">
        <f t="shared" si="1"/>
        <v>41.849999999999994</v>
      </c>
      <c r="I14" s="26">
        <f t="shared" si="0"/>
        <v>8.4699999999999989</v>
      </c>
      <c r="J14" s="47">
        <f>G14-G13</f>
        <v>-4.5</v>
      </c>
      <c r="K14" s="47"/>
    </row>
    <row r="15" spans="2:11" ht="18.75" customHeight="1" x14ac:dyDescent="0.3">
      <c r="B15" s="61">
        <v>1377</v>
      </c>
      <c r="C15" s="7">
        <v>87.16</v>
      </c>
      <c r="D15" s="61">
        <v>1387</v>
      </c>
      <c r="E15" s="77">
        <v>95.17</v>
      </c>
      <c r="F15" s="61">
        <v>1397</v>
      </c>
      <c r="G15" s="79">
        <v>98.8</v>
      </c>
      <c r="H15" s="26">
        <f t="shared" si="1"/>
        <v>-18.870000000000005</v>
      </c>
      <c r="I15" s="26">
        <f t="shared" ref="I15:I16" si="3">E15-E14</f>
        <v>21.210000000000008</v>
      </c>
      <c r="J15" s="47">
        <f>G15-G14</f>
        <v>0.29999999999999716</v>
      </c>
      <c r="K15" s="47"/>
    </row>
    <row r="16" spans="2:11" ht="18.75" customHeight="1" x14ac:dyDescent="0.3">
      <c r="B16" s="61">
        <v>1378</v>
      </c>
      <c r="C16" s="7">
        <v>102.65</v>
      </c>
      <c r="D16" s="61">
        <v>1388</v>
      </c>
      <c r="E16" s="77">
        <v>121.46</v>
      </c>
      <c r="F16" s="61">
        <v>1398</v>
      </c>
      <c r="G16" s="79">
        <v>85.4</v>
      </c>
      <c r="H16" s="26">
        <f t="shared" si="1"/>
        <v>15.490000000000009</v>
      </c>
      <c r="I16" s="26">
        <f t="shared" si="3"/>
        <v>26.289999999999992</v>
      </c>
      <c r="J16" s="47">
        <f>G16-G15</f>
        <v>-13.399999999999991</v>
      </c>
      <c r="K16" s="47"/>
    </row>
    <row r="17" spans="2:11" ht="18.75" customHeight="1" thickBot="1" x14ac:dyDescent="0.35">
      <c r="B17" s="62">
        <v>1379</v>
      </c>
      <c r="C17" s="14">
        <v>93.09</v>
      </c>
      <c r="D17" s="62">
        <v>1389</v>
      </c>
      <c r="E17" s="78">
        <v>124.51</v>
      </c>
      <c r="F17" s="62">
        <v>1399</v>
      </c>
      <c r="G17" s="80">
        <v>81.599999999999994</v>
      </c>
      <c r="H17" s="26">
        <f t="shared" si="1"/>
        <v>-9.5600000000000023</v>
      </c>
      <c r="I17" s="26">
        <f>E17-E16</f>
        <v>3.0500000000000114</v>
      </c>
      <c r="J17" s="47">
        <f>G17-G16</f>
        <v>-3.8000000000000114</v>
      </c>
      <c r="K17" s="47"/>
    </row>
    <row r="18" spans="2:11" ht="15" thickTop="1" x14ac:dyDescent="0.3">
      <c r="J18" s="26"/>
    </row>
    <row r="20" spans="2:11" ht="25.8" thickBot="1" x14ac:dyDescent="0.35">
      <c r="B20" s="83" t="s">
        <v>23</v>
      </c>
      <c r="C20" s="83"/>
      <c r="D20" s="83"/>
      <c r="E20" s="25"/>
      <c r="F20" s="25"/>
    </row>
    <row r="21" spans="2:11" ht="30" customHeight="1" thickTop="1" thickBot="1" x14ac:dyDescent="0.35">
      <c r="B21" s="73" t="s">
        <v>0</v>
      </c>
      <c r="C21" s="74" t="s">
        <v>19</v>
      </c>
      <c r="D21" s="75" t="s">
        <v>11</v>
      </c>
      <c r="E21" s="24"/>
      <c r="F21" s="33"/>
    </row>
    <row r="22" spans="2:11" ht="21.75" customHeight="1" x14ac:dyDescent="0.3">
      <c r="B22" s="34" t="s">
        <v>13</v>
      </c>
      <c r="C22" s="36">
        <f>SUM(C11:C17)/7</f>
        <v>111.25285714285714</v>
      </c>
      <c r="D22" s="37">
        <f>SUM(H12:H17)/6</f>
        <v>-18.801666666666666</v>
      </c>
    </row>
    <row r="23" spans="2:11" ht="21.75" customHeight="1" x14ac:dyDescent="0.3">
      <c r="B23" s="34" t="s">
        <v>14</v>
      </c>
      <c r="C23" s="36">
        <f>SUM(E8:E17)/10</f>
        <v>96.953000000000003</v>
      </c>
      <c r="D23" s="37">
        <f>SUM(I8:I17)/10</f>
        <v>3.1420000000000003</v>
      </c>
    </row>
    <row r="24" spans="2:11" ht="21.75" customHeight="1" thickBot="1" x14ac:dyDescent="0.35">
      <c r="B24" s="34" t="s">
        <v>17</v>
      </c>
      <c r="C24" s="36">
        <f>SUM(G8:G17)/10</f>
        <v>98.146999999999991</v>
      </c>
      <c r="D24" s="37">
        <f>SUM(J8:J17)/10</f>
        <v>-4.2910000000000013</v>
      </c>
    </row>
    <row r="25" spans="2:11" ht="29.25" customHeight="1" thickTop="1" thickBot="1" x14ac:dyDescent="0.35">
      <c r="B25" s="35" t="s">
        <v>28</v>
      </c>
      <c r="C25" s="38">
        <f>SUM(C11:C17,E8:E17,G8:G17)/27</f>
        <v>101.10259259259259</v>
      </c>
      <c r="D25" s="127">
        <f>SUM(H12:H17,I8:I17,J8:J17)/26</f>
        <v>-4.7807692307692315</v>
      </c>
    </row>
    <row r="26" spans="2:11" ht="15" thickTop="1" x14ac:dyDescent="0.3"/>
  </sheetData>
  <mergeCells count="8">
    <mergeCell ref="B20:D20"/>
    <mergeCell ref="B3:G3"/>
    <mergeCell ref="B5:B6"/>
    <mergeCell ref="D5:D6"/>
    <mergeCell ref="F5:F6"/>
    <mergeCell ref="G5:G6"/>
    <mergeCell ref="C5:C6"/>
    <mergeCell ref="E5:E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rightToLeft="1" zoomScale="91" zoomScaleNormal="91" workbookViewId="0">
      <selection activeCell="B5" sqref="B5:B6"/>
    </sheetView>
  </sheetViews>
  <sheetFormatPr defaultRowHeight="14.4" x14ac:dyDescent="0.3"/>
  <cols>
    <col min="2" max="3" width="13.88671875" customWidth="1"/>
    <col min="4" max="4" width="13" customWidth="1"/>
    <col min="5" max="5" width="11.44140625" customWidth="1"/>
    <col min="6" max="6" width="13.88671875" customWidth="1"/>
    <col min="7" max="7" width="12.5546875" customWidth="1"/>
    <col min="8" max="8" width="11.44140625" customWidth="1"/>
    <col min="9" max="9" width="13.44140625" customWidth="1"/>
    <col min="10" max="10" width="12.88671875" customWidth="1"/>
    <col min="11" max="11" width="11.44140625" customWidth="1"/>
    <col min="12" max="12" width="13.44140625" customWidth="1"/>
    <col min="13" max="13" width="12.6640625" customWidth="1"/>
    <col min="15" max="15" width="13.5546875" customWidth="1"/>
  </cols>
  <sheetData>
    <row r="3" spans="2:13" ht="27.6" x14ac:dyDescent="0.3">
      <c r="B3" s="97" t="s">
        <v>20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2:13" ht="15" thickBot="1" x14ac:dyDescent="0.35">
      <c r="C4" s="26"/>
      <c r="F4" s="26"/>
      <c r="I4" s="26"/>
      <c r="L4" s="26"/>
      <c r="M4" s="26"/>
    </row>
    <row r="5" spans="2:13" ht="19.5" customHeight="1" thickTop="1" x14ac:dyDescent="0.3">
      <c r="B5" s="92" t="s">
        <v>0</v>
      </c>
      <c r="C5" s="119" t="s">
        <v>15</v>
      </c>
      <c r="D5" s="125" t="s">
        <v>16</v>
      </c>
      <c r="E5" s="92" t="s">
        <v>0</v>
      </c>
      <c r="F5" s="119" t="s">
        <v>15</v>
      </c>
      <c r="G5" s="123" t="s">
        <v>16</v>
      </c>
      <c r="H5" s="92" t="s">
        <v>0</v>
      </c>
      <c r="I5" s="119" t="s">
        <v>15</v>
      </c>
      <c r="J5" s="123" t="s">
        <v>16</v>
      </c>
      <c r="K5" s="92" t="s">
        <v>0</v>
      </c>
      <c r="L5" s="119" t="s">
        <v>15</v>
      </c>
      <c r="M5" s="121" t="s">
        <v>16</v>
      </c>
    </row>
    <row r="6" spans="2:13" ht="45.75" customHeight="1" thickBot="1" x14ac:dyDescent="0.35">
      <c r="B6" s="93"/>
      <c r="C6" s="120"/>
      <c r="D6" s="126"/>
      <c r="E6" s="93"/>
      <c r="F6" s="120"/>
      <c r="G6" s="124"/>
      <c r="H6" s="93"/>
      <c r="I6" s="120"/>
      <c r="J6" s="124"/>
      <c r="K6" s="93"/>
      <c r="L6" s="120"/>
      <c r="M6" s="122"/>
    </row>
    <row r="7" spans="2:13" ht="19.5" customHeight="1" x14ac:dyDescent="0.3">
      <c r="B7" s="61">
        <v>1360</v>
      </c>
      <c r="C7" s="7" t="s">
        <v>18</v>
      </c>
      <c r="D7" s="41" t="s">
        <v>18</v>
      </c>
      <c r="E7" s="60">
        <v>1370</v>
      </c>
      <c r="F7" s="7">
        <f>'خسارت پرداختی'!H8/'حق بیمه '!H8*100</f>
        <v>80.535055350553492</v>
      </c>
      <c r="G7" s="41">
        <f>F7-C16</f>
        <v>-53.789009845994897</v>
      </c>
      <c r="H7" s="61">
        <v>1380</v>
      </c>
      <c r="I7" s="7">
        <f>'خسارت پرداختی'!L8/'حق بیمه '!L8*100</f>
        <v>87.361120196238772</v>
      </c>
      <c r="J7" s="41">
        <f>I7-F16</f>
        <v>-3.2609232470436069</v>
      </c>
      <c r="K7" s="61">
        <v>1390</v>
      </c>
      <c r="L7" s="7">
        <f>'خسارت پرداختی'!P8/'حق بیمه '!P8*100</f>
        <v>98.400706189110309</v>
      </c>
      <c r="M7" s="10">
        <f>L7-I16</f>
        <v>10.838701539970074</v>
      </c>
    </row>
    <row r="8" spans="2:13" ht="19.5" customHeight="1" x14ac:dyDescent="0.3">
      <c r="B8" s="61">
        <v>1361</v>
      </c>
      <c r="C8" s="7" t="s">
        <v>18</v>
      </c>
      <c r="D8" s="41" t="s">
        <v>18</v>
      </c>
      <c r="E8" s="61">
        <v>1371</v>
      </c>
      <c r="F8" s="7">
        <f>'خسارت پرداختی'!H9/'حق بیمه '!H9*100</f>
        <v>87.245584611880659</v>
      </c>
      <c r="G8" s="41">
        <f>F8-F7</f>
        <v>6.7105292613271672</v>
      </c>
      <c r="H8" s="61">
        <v>1381</v>
      </c>
      <c r="I8" s="7">
        <f>'خسارت پرداختی'!L9/'حق بیمه '!L9*100</f>
        <v>81.984513021165682</v>
      </c>
      <c r="J8" s="41">
        <f>I8-I7</f>
        <v>-5.3766071750730902</v>
      </c>
      <c r="K8" s="61">
        <v>1391</v>
      </c>
      <c r="L8" s="7">
        <f>'خسارت پرداختی'!P9/'حق بیمه '!P9*100</f>
        <v>86.035990182439221</v>
      </c>
      <c r="M8" s="10">
        <f>L8-L7</f>
        <v>-12.364716006671088</v>
      </c>
    </row>
    <row r="9" spans="2:13" ht="19.5" customHeight="1" x14ac:dyDescent="0.3">
      <c r="B9" s="61">
        <v>1362</v>
      </c>
      <c r="C9" s="7" t="s">
        <v>18</v>
      </c>
      <c r="D9" s="41" t="s">
        <v>18</v>
      </c>
      <c r="E9" s="61">
        <v>1372</v>
      </c>
      <c r="F9" s="7">
        <f>'خسارت پرداختی'!H10/'حق بیمه '!H10*100</f>
        <v>59.350401995651367</v>
      </c>
      <c r="G9" s="41">
        <f t="shared" ref="G9:G16" si="0">F9-F8</f>
        <v>-27.895182616229292</v>
      </c>
      <c r="H9" s="61">
        <v>1382</v>
      </c>
      <c r="I9" s="7">
        <f>'خسارت پرداختی'!L10/'حق بیمه '!L10*100</f>
        <v>81.92827979778879</v>
      </c>
      <c r="J9" s="41">
        <f t="shared" ref="J9:J16" si="1">I9-I8</f>
        <v>-5.6233223376892738E-2</v>
      </c>
      <c r="K9" s="61">
        <v>1392</v>
      </c>
      <c r="L9" s="7">
        <f>'خسارت پرداختی'!P10/'حق بیمه '!P10*100</f>
        <v>106.69133669683346</v>
      </c>
      <c r="M9" s="10">
        <f>L9-L8</f>
        <v>20.655346514394239</v>
      </c>
    </row>
    <row r="10" spans="2:13" ht="19.5" customHeight="1" x14ac:dyDescent="0.3">
      <c r="B10" s="71">
        <v>1363</v>
      </c>
      <c r="C10" s="7" t="s">
        <v>18</v>
      </c>
      <c r="D10" s="41" t="s">
        <v>18</v>
      </c>
      <c r="E10" s="61">
        <v>1373</v>
      </c>
      <c r="F10" s="7">
        <f>'خسارت پرداختی'!H11/'حق بیمه '!H11*100</f>
        <v>50.596244131455393</v>
      </c>
      <c r="G10" s="41">
        <f t="shared" si="0"/>
        <v>-8.7541578641959745</v>
      </c>
      <c r="H10" s="61">
        <v>1383</v>
      </c>
      <c r="I10" s="7">
        <f>'خسارت پرداختی'!L11/'حق بیمه '!L11*100</f>
        <v>88.627039862047297</v>
      </c>
      <c r="J10" s="41">
        <f t="shared" si="1"/>
        <v>6.6987600642585079</v>
      </c>
      <c r="K10" s="61">
        <v>1393</v>
      </c>
      <c r="L10" s="7">
        <f>'خسارت پرداختی'!P11/'حق بیمه '!P11*100</f>
        <v>81.908422484377724</v>
      </c>
      <c r="M10" s="10">
        <f t="shared" ref="M10:M16" si="2">L10-L9</f>
        <v>-24.782914212455736</v>
      </c>
    </row>
    <row r="11" spans="2:13" ht="19.5" customHeight="1" x14ac:dyDescent="0.3">
      <c r="B11" s="71">
        <v>1364</v>
      </c>
      <c r="C11" s="7" t="s">
        <v>18</v>
      </c>
      <c r="D11" s="41" t="s">
        <v>18</v>
      </c>
      <c r="E11" s="61">
        <v>1374</v>
      </c>
      <c r="F11" s="7">
        <f>'خسارت پرداختی'!H12/'حق بیمه '!H12*100</f>
        <v>57.289127837514933</v>
      </c>
      <c r="G11" s="41">
        <f t="shared" si="0"/>
        <v>6.6928837060595399</v>
      </c>
      <c r="H11" s="61">
        <v>1384</v>
      </c>
      <c r="I11" s="7">
        <f>'خسارت پرداختی'!L12/'حق بیمه '!L12*100</f>
        <v>99.725239255270921</v>
      </c>
      <c r="J11" s="41">
        <f t="shared" si="1"/>
        <v>11.098199393223624</v>
      </c>
      <c r="K11" s="61">
        <v>1394</v>
      </c>
      <c r="L11" s="7">
        <f>'خسارت پرداختی'!P12/'حق بیمه '!P12*100</f>
        <v>82.711162146051763</v>
      </c>
      <c r="M11" s="10">
        <f t="shared" si="2"/>
        <v>0.80273966167403898</v>
      </c>
    </row>
    <row r="12" spans="2:13" ht="19.5" customHeight="1" x14ac:dyDescent="0.3">
      <c r="B12" s="71">
        <v>1365</v>
      </c>
      <c r="C12" s="7" t="s">
        <v>18</v>
      </c>
      <c r="D12" s="41" t="s">
        <v>18</v>
      </c>
      <c r="E12" s="61">
        <v>1375</v>
      </c>
      <c r="F12" s="7">
        <f>'خسارت پرداختی'!I13/'حق بیمه '!H13*100</f>
        <v>77.498467857981368</v>
      </c>
      <c r="G12" s="41">
        <f t="shared" si="0"/>
        <v>20.209340020466435</v>
      </c>
      <c r="H12" s="61">
        <v>1385</v>
      </c>
      <c r="I12" s="7">
        <f>'خسارت پرداختی'!L13/'حق بیمه '!L13*100</f>
        <v>60.321387891567291</v>
      </c>
      <c r="J12" s="41">
        <f t="shared" si="1"/>
        <v>-39.40385136370363</v>
      </c>
      <c r="K12" s="61">
        <v>1395</v>
      </c>
      <c r="L12" s="7">
        <f>'خسارت پرداختی'!P13/'حق بیمه '!P13*100</f>
        <v>85.541082056927962</v>
      </c>
      <c r="M12" s="10">
        <f t="shared" si="2"/>
        <v>2.8299199108761997</v>
      </c>
    </row>
    <row r="13" spans="2:13" ht="19.5" customHeight="1" x14ac:dyDescent="0.3">
      <c r="B13" s="71">
        <v>1366</v>
      </c>
      <c r="C13" s="7" t="s">
        <v>18</v>
      </c>
      <c r="D13" s="41" t="s">
        <v>18</v>
      </c>
      <c r="E13" s="61">
        <v>1376</v>
      </c>
      <c r="F13" s="7">
        <f>'خسارت پرداختی'!H14/'حق بیمه '!H14*100</f>
        <v>96.585992907801426</v>
      </c>
      <c r="G13" s="41">
        <f t="shared" si="0"/>
        <v>19.087525049820059</v>
      </c>
      <c r="H13" s="61">
        <v>1386</v>
      </c>
      <c r="I13" s="7">
        <f>'خسارت پرداختی'!L14/'حق بیمه '!L14*100</f>
        <v>67.623281174942647</v>
      </c>
      <c r="J13" s="41">
        <f t="shared" si="1"/>
        <v>7.3018932833753567</v>
      </c>
      <c r="K13" s="61">
        <v>1396</v>
      </c>
      <c r="L13" s="7">
        <f>'خسارت پرداختی'!P14/'حق بیمه '!P14*100</f>
        <v>87.248465965932823</v>
      </c>
      <c r="M13" s="10">
        <f t="shared" si="2"/>
        <v>1.7073839090048608</v>
      </c>
    </row>
    <row r="14" spans="2:13" ht="19.5" customHeight="1" x14ac:dyDescent="0.3">
      <c r="B14" s="71">
        <v>1367</v>
      </c>
      <c r="C14" s="7" t="s">
        <v>18</v>
      </c>
      <c r="D14" s="41" t="s">
        <v>18</v>
      </c>
      <c r="E14" s="61">
        <v>1377</v>
      </c>
      <c r="F14" s="7">
        <f>'خسارت پرداختی'!H15/'حق بیمه '!H15*100</f>
        <v>72.797275204359664</v>
      </c>
      <c r="G14" s="41">
        <f t="shared" si="0"/>
        <v>-23.788717703441762</v>
      </c>
      <c r="H14" s="61">
        <v>1387</v>
      </c>
      <c r="I14" s="7">
        <f>'خسارت پرداختی'!L15/'حق بیمه '!L15*100</f>
        <v>79.550700067121824</v>
      </c>
      <c r="J14" s="41">
        <f t="shared" si="1"/>
        <v>11.927418892179176</v>
      </c>
      <c r="K14" s="61">
        <v>1397</v>
      </c>
      <c r="L14" s="7">
        <f>'خسارت پرداختی'!P15/'حق بیمه '!P15*100</f>
        <v>80.197471964347059</v>
      </c>
      <c r="M14" s="10">
        <f t="shared" si="2"/>
        <v>-7.0509940015857637</v>
      </c>
    </row>
    <row r="15" spans="2:13" ht="19.5" customHeight="1" x14ac:dyDescent="0.3">
      <c r="B15" s="71">
        <v>1368</v>
      </c>
      <c r="C15" s="7" t="s">
        <v>18</v>
      </c>
      <c r="D15" s="41" t="s">
        <v>18</v>
      </c>
      <c r="E15" s="61">
        <v>1378</v>
      </c>
      <c r="F15" s="7">
        <f>'خسارت پرداختی'!H16/'حق بیمه '!H16*100</f>
        <v>74.978205128205133</v>
      </c>
      <c r="G15" s="41">
        <f t="shared" si="0"/>
        <v>2.1809299238454685</v>
      </c>
      <c r="H15" s="61">
        <v>1388</v>
      </c>
      <c r="I15" s="7">
        <f>'خسارت پرداختی'!L16/'حق بیمه '!L16*100</f>
        <v>92.008656131718979</v>
      </c>
      <c r="J15" s="41">
        <f t="shared" si="1"/>
        <v>12.457956064597155</v>
      </c>
      <c r="K15" s="61">
        <v>1398</v>
      </c>
      <c r="L15" s="7">
        <f>'خسارت پرداختی'!P16/'حق بیمه '!P16*100</f>
        <v>73.170008009869079</v>
      </c>
      <c r="M15" s="10">
        <f t="shared" si="2"/>
        <v>-7.0274639544779802</v>
      </c>
    </row>
    <row r="16" spans="2:13" ht="19.5" customHeight="1" thickBot="1" x14ac:dyDescent="0.35">
      <c r="B16" s="72">
        <v>1369</v>
      </c>
      <c r="C16" s="14">
        <f>'خسارت پرداختی'!D17/'حق بیمه '!D17*100</f>
        <v>134.32406519654839</v>
      </c>
      <c r="D16" s="42" t="s">
        <v>18</v>
      </c>
      <c r="E16" s="62">
        <v>1379</v>
      </c>
      <c r="F16" s="14">
        <f>'خسارت پرداختی'!H17/'حق بیمه '!H17*100</f>
        <v>90.622043443282379</v>
      </c>
      <c r="G16" s="42">
        <f t="shared" si="0"/>
        <v>15.643838315077247</v>
      </c>
      <c r="H16" s="62">
        <v>1389</v>
      </c>
      <c r="I16" s="14">
        <f>'خسارت پرداختی'!L17/'حق بیمه '!L17*100</f>
        <v>87.562004649140235</v>
      </c>
      <c r="J16" s="42">
        <f t="shared" si="1"/>
        <v>-4.4466514825787442</v>
      </c>
      <c r="K16" s="62">
        <v>1399</v>
      </c>
      <c r="L16" s="14">
        <f>'خسارت پرداختی'!P17/'حق بیمه '!P17*100</f>
        <v>75.07002818812208</v>
      </c>
      <c r="M16" s="17">
        <f t="shared" si="2"/>
        <v>1.9000201782530013</v>
      </c>
    </row>
    <row r="17" spans="2:5" ht="15" thickTop="1" x14ac:dyDescent="0.3"/>
    <row r="19" spans="2:5" ht="29.25" customHeight="1" thickBot="1" x14ac:dyDescent="0.35">
      <c r="B19" s="118" t="s">
        <v>21</v>
      </c>
      <c r="C19" s="118"/>
      <c r="D19" s="118"/>
      <c r="E19" s="25"/>
    </row>
    <row r="20" spans="2:5" ht="37.5" customHeight="1" thickTop="1" thickBot="1" x14ac:dyDescent="0.35">
      <c r="B20" s="73" t="s">
        <v>0</v>
      </c>
      <c r="C20" s="74" t="s">
        <v>19</v>
      </c>
      <c r="D20" s="81" t="s">
        <v>11</v>
      </c>
      <c r="E20" s="24"/>
    </row>
    <row r="21" spans="2:5" ht="22.5" customHeight="1" x14ac:dyDescent="0.3">
      <c r="B21" s="34" t="s">
        <v>12</v>
      </c>
      <c r="C21" s="36">
        <f>SUM(C7:C16)/10</f>
        <v>13.432406519654839</v>
      </c>
      <c r="D21" s="37">
        <f>SUM(D7:D16)/10</f>
        <v>0</v>
      </c>
    </row>
    <row r="22" spans="2:5" ht="22.5" customHeight="1" x14ac:dyDescent="0.3">
      <c r="B22" s="34" t="s">
        <v>13</v>
      </c>
      <c r="C22" s="36">
        <f>SUM(F7:F16)/10</f>
        <v>74.749839846868582</v>
      </c>
      <c r="D22" s="37">
        <f>SUM(G7:G16)/10</f>
        <v>-4.3702021753266003</v>
      </c>
    </row>
    <row r="23" spans="2:5" ht="22.5" customHeight="1" x14ac:dyDescent="0.3">
      <c r="B23" s="34" t="s">
        <v>14</v>
      </c>
      <c r="C23" s="36">
        <f>SUM(I7:I16)/10</f>
        <v>82.669222204700247</v>
      </c>
      <c r="D23" s="37">
        <f>SUM(J7:J16)/10</f>
        <v>-0.30600387941421447</v>
      </c>
    </row>
    <row r="24" spans="2:5" ht="22.5" customHeight="1" thickBot="1" x14ac:dyDescent="0.35">
      <c r="B24" s="34" t="s">
        <v>17</v>
      </c>
      <c r="C24" s="36">
        <f>SUM(L7:L16)/10</f>
        <v>85.697467388401151</v>
      </c>
      <c r="D24" s="37">
        <f>SUM(M7:M16)/10</f>
        <v>-1.2491976461018155</v>
      </c>
    </row>
    <row r="25" spans="2:5" ht="16.8" thickTop="1" thickBot="1" x14ac:dyDescent="0.35">
      <c r="B25" s="35" t="s">
        <v>30</v>
      </c>
      <c r="C25" s="38">
        <f>SUM(C7:C16,F7:F16,I7:I16,L7:L16)/40</f>
        <v>64.137233989906207</v>
      </c>
      <c r="D25" s="39">
        <f>SUM(D7:D16,G7:G16,J7:J16,M7:M16)/40</f>
        <v>-1.4813509252106574</v>
      </c>
    </row>
    <row r="26" spans="2:5" ht="15" thickTop="1" x14ac:dyDescent="0.3"/>
  </sheetData>
  <mergeCells count="14">
    <mergeCell ref="B19:D19"/>
    <mergeCell ref="K5:K6"/>
    <mergeCell ref="L5:L6"/>
    <mergeCell ref="M5:M6"/>
    <mergeCell ref="B3:M3"/>
    <mergeCell ref="B5:B6"/>
    <mergeCell ref="E5:E6"/>
    <mergeCell ref="H5:H6"/>
    <mergeCell ref="F5:F6"/>
    <mergeCell ref="G5:G6"/>
    <mergeCell ref="I5:I6"/>
    <mergeCell ref="J5:J6"/>
    <mergeCell ref="C5:C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حق بیمه </vt:lpstr>
      <vt:lpstr>خسارت پرداختی</vt:lpstr>
      <vt:lpstr>ضریب خسارت</vt:lpstr>
      <vt:lpstr>نسبت خسارت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2022-04-17T08:45:50Z</dcterms:modified>
</cp:coreProperties>
</file>