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19440" windowHeight="15000"/>
  </bookViews>
  <sheets>
    <sheet name="حق بیمه" sheetId="1" r:id="rId1"/>
    <sheet name="خسارت" sheetId="2" r:id="rId2"/>
    <sheet name="ضریب خسارت" sheetId="3" r:id="rId3"/>
    <sheet name="نسبت خسارت" sheetId="4" r:id="rId4"/>
  </sheets>
  <externalReferences>
    <externalReference r:id="rId5"/>
    <externalReference r:id="rId6"/>
    <externalReference r:id="rId7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4" l="1"/>
  <c r="D25" i="4"/>
  <c r="D24" i="4"/>
  <c r="D23" i="4"/>
  <c r="D22" i="4"/>
  <c r="C27" i="4"/>
  <c r="C26" i="4"/>
  <c r="C24" i="4"/>
  <c r="C23" i="4"/>
  <c r="C22" i="4"/>
  <c r="U10" i="2"/>
  <c r="U9" i="2"/>
  <c r="U8" i="2"/>
  <c r="E27" i="2"/>
  <c r="G26" i="2"/>
  <c r="G25" i="2"/>
  <c r="G24" i="2"/>
  <c r="G23" i="2"/>
  <c r="G22" i="2"/>
  <c r="G27" i="2" s="1"/>
  <c r="F25" i="2"/>
  <c r="F23" i="2"/>
  <c r="B27" i="2"/>
  <c r="F27" i="2" s="1"/>
  <c r="B24" i="2"/>
  <c r="F26" i="2" s="1"/>
  <c r="E26" i="2"/>
  <c r="E25" i="2"/>
  <c r="E24" i="2"/>
  <c r="E23" i="2"/>
  <c r="E22" i="2"/>
  <c r="E27" i="1"/>
  <c r="G22" i="1" s="1"/>
  <c r="E26" i="1"/>
  <c r="E25" i="1"/>
  <c r="E24" i="1"/>
  <c r="E23" i="1"/>
  <c r="E22" i="1"/>
  <c r="U15" i="1"/>
  <c r="U17" i="1"/>
  <c r="U8" i="1"/>
  <c r="F22" i="2" l="1"/>
  <c r="F24" i="2"/>
  <c r="D22" i="3"/>
  <c r="D21" i="3"/>
  <c r="C24" i="3"/>
  <c r="C22" i="3"/>
  <c r="C21" i="3"/>
  <c r="M16" i="3"/>
  <c r="M15" i="3"/>
  <c r="M8" i="3"/>
  <c r="K9" i="3"/>
  <c r="K8" i="3"/>
  <c r="K7" i="3"/>
  <c r="J16" i="3"/>
  <c r="J15" i="3"/>
  <c r="J14" i="3"/>
  <c r="M9" i="3" l="1"/>
  <c r="M10" i="3"/>
  <c r="M11" i="3"/>
  <c r="M12" i="3"/>
  <c r="M13" i="3"/>
  <c r="M14" i="3"/>
  <c r="L13" i="3"/>
  <c r="L14" i="3"/>
  <c r="L15" i="3"/>
  <c r="B27" i="1" l="1"/>
  <c r="F27" i="1" s="1"/>
  <c r="U13" i="1"/>
  <c r="U11" i="1"/>
  <c r="U9" i="1"/>
  <c r="U10" i="1" l="1"/>
  <c r="U12" i="1"/>
  <c r="B24" i="1"/>
  <c r="U17" i="2"/>
  <c r="U16" i="2"/>
  <c r="U15" i="2"/>
  <c r="U14" i="2"/>
  <c r="U13" i="2"/>
  <c r="U12" i="2"/>
  <c r="U11" i="2"/>
  <c r="O12" i="4"/>
  <c r="O10" i="4"/>
  <c r="O17" i="4"/>
  <c r="O16" i="4"/>
  <c r="O15" i="4"/>
  <c r="O14" i="4"/>
  <c r="O13" i="4"/>
  <c r="O11" i="4"/>
  <c r="O9" i="4"/>
  <c r="O8" i="4"/>
  <c r="U16" i="1"/>
  <c r="F26" i="1" l="1"/>
  <c r="F24" i="1"/>
  <c r="F22" i="1"/>
  <c r="F25" i="1"/>
  <c r="F23" i="1"/>
  <c r="P10" i="4"/>
  <c r="P9" i="4"/>
  <c r="P17" i="4"/>
  <c r="P16" i="4"/>
  <c r="P14" i="4"/>
  <c r="P12" i="4"/>
  <c r="P11" i="4"/>
  <c r="P13" i="4"/>
  <c r="P15" i="4"/>
  <c r="U14" i="1"/>
  <c r="L13" i="4" l="1"/>
  <c r="L14" i="4"/>
  <c r="L15" i="4"/>
  <c r="L16" i="4"/>
  <c r="G16" i="3"/>
  <c r="E16" i="3"/>
  <c r="C16" i="3"/>
  <c r="E15" i="3"/>
  <c r="C15" i="3"/>
  <c r="E14" i="3"/>
  <c r="C14" i="3"/>
  <c r="E13" i="3"/>
  <c r="C13" i="3"/>
  <c r="E12" i="3"/>
  <c r="G11" i="3"/>
  <c r="E11" i="3"/>
  <c r="G10" i="3"/>
  <c r="E10" i="3"/>
  <c r="G9" i="3"/>
  <c r="E9" i="3"/>
  <c r="G8" i="3"/>
  <c r="E8" i="3"/>
  <c r="G7" i="3"/>
  <c r="E7" i="3"/>
  <c r="C25" i="3" l="1"/>
  <c r="C23" i="3"/>
  <c r="M7" i="3"/>
  <c r="D24" i="3" s="1"/>
  <c r="K10" i="3"/>
  <c r="K11" i="3"/>
  <c r="K12" i="3"/>
  <c r="K13" i="3"/>
  <c r="K14" i="3"/>
  <c r="K15" i="3"/>
  <c r="K16" i="3"/>
  <c r="L7" i="3"/>
  <c r="L8" i="3"/>
  <c r="L9" i="3"/>
  <c r="L10" i="3"/>
  <c r="L11" i="3"/>
  <c r="L12" i="3"/>
  <c r="L16" i="3"/>
  <c r="M16" i="4"/>
  <c r="L17" i="4"/>
  <c r="M14" i="4"/>
  <c r="M15" i="4"/>
  <c r="D25" i="3" l="1"/>
  <c r="D23" i="3"/>
  <c r="G25" i="1"/>
  <c r="P8" i="4"/>
  <c r="D26" i="4" s="1"/>
  <c r="M17" i="4"/>
  <c r="G24" i="1" l="1"/>
  <c r="G23" i="1"/>
  <c r="G26" i="1"/>
  <c r="Q17" i="2"/>
  <c r="Q16" i="2"/>
  <c r="Q15" i="2"/>
  <c r="Q14" i="2"/>
  <c r="M8" i="2"/>
  <c r="D7" i="2"/>
  <c r="Q17" i="1"/>
  <c r="Q16" i="1"/>
  <c r="Q15" i="1"/>
  <c r="Q14" i="1"/>
  <c r="I8" i="1"/>
  <c r="D7" i="1"/>
  <c r="G27" i="1" l="1"/>
  <c r="M9" i="2"/>
  <c r="E9" i="2"/>
  <c r="Q9" i="1"/>
  <c r="C8" i="4"/>
  <c r="I8" i="4"/>
  <c r="I9" i="4"/>
  <c r="J9" i="4" s="1"/>
  <c r="F10" i="4"/>
  <c r="F11" i="4"/>
  <c r="F12" i="4"/>
  <c r="F13" i="4"/>
  <c r="C14" i="4"/>
  <c r="E15" i="2"/>
  <c r="C15" i="4"/>
  <c r="D15" i="4" s="1"/>
  <c r="C16" i="4"/>
  <c r="E17" i="2"/>
  <c r="C17" i="4"/>
  <c r="E8" i="2"/>
  <c r="C7" i="4"/>
  <c r="F8" i="4"/>
  <c r="C9" i="4"/>
  <c r="F9" i="4"/>
  <c r="E10" i="2"/>
  <c r="C10" i="4"/>
  <c r="M10" i="2"/>
  <c r="I10" i="4"/>
  <c r="E11" i="2"/>
  <c r="C11" i="4"/>
  <c r="D11" i="4" s="1"/>
  <c r="M11" i="2"/>
  <c r="I11" i="4"/>
  <c r="E12" i="2"/>
  <c r="C12" i="4"/>
  <c r="M12" i="2"/>
  <c r="I12" i="4"/>
  <c r="E13" i="2"/>
  <c r="C13" i="4"/>
  <c r="M13" i="2"/>
  <c r="I13" i="4"/>
  <c r="J13" i="4" s="1"/>
  <c r="I14" i="2"/>
  <c r="F14" i="4"/>
  <c r="G14" i="4" s="1"/>
  <c r="F15" i="4"/>
  <c r="I16" i="2"/>
  <c r="F16" i="4"/>
  <c r="G16" i="4" s="1"/>
  <c r="F17" i="4"/>
  <c r="L8" i="4"/>
  <c r="L9" i="4"/>
  <c r="L10" i="4"/>
  <c r="L11" i="4"/>
  <c r="Q13" i="2"/>
  <c r="L12" i="4"/>
  <c r="I14" i="4"/>
  <c r="I15" i="4"/>
  <c r="I16" i="4"/>
  <c r="M17" i="2"/>
  <c r="I17" i="4"/>
  <c r="J17" i="4" s="1"/>
  <c r="M15" i="2"/>
  <c r="E8" i="1"/>
  <c r="E15" i="1"/>
  <c r="E17" i="1"/>
  <c r="M8" i="1"/>
  <c r="E9" i="1"/>
  <c r="M9" i="1"/>
  <c r="E10" i="1"/>
  <c r="M10" i="1"/>
  <c r="E11" i="1"/>
  <c r="M11" i="1"/>
  <c r="E12" i="1"/>
  <c r="M12" i="1"/>
  <c r="E13" i="1"/>
  <c r="M13" i="1"/>
  <c r="I14" i="1"/>
  <c r="I16" i="1"/>
  <c r="Q13" i="1"/>
  <c r="M15" i="1"/>
  <c r="M17" i="1"/>
  <c r="I8" i="2"/>
  <c r="Q8" i="2"/>
  <c r="I9" i="2"/>
  <c r="Q9" i="2"/>
  <c r="I10" i="2"/>
  <c r="Q10" i="2"/>
  <c r="I11" i="2"/>
  <c r="Q11" i="2"/>
  <c r="I12" i="2"/>
  <c r="Q12" i="2"/>
  <c r="I13" i="2"/>
  <c r="E14" i="2"/>
  <c r="M14" i="2"/>
  <c r="I15" i="2"/>
  <c r="E16" i="2"/>
  <c r="M16" i="2"/>
  <c r="I17" i="2"/>
  <c r="Q8" i="1"/>
  <c r="I9" i="1"/>
  <c r="I10" i="1"/>
  <c r="Q10" i="1"/>
  <c r="I11" i="1"/>
  <c r="Q11" i="1"/>
  <c r="I12" i="1"/>
  <c r="Q12" i="1"/>
  <c r="I13" i="1"/>
  <c r="E14" i="1"/>
  <c r="M14" i="1"/>
  <c r="I15" i="1"/>
  <c r="E16" i="1"/>
  <c r="M16" i="1"/>
  <c r="I17" i="1"/>
  <c r="D9" i="4" l="1"/>
  <c r="C25" i="4"/>
  <c r="M10" i="4"/>
  <c r="G15" i="4"/>
  <c r="D13" i="4"/>
  <c r="J11" i="4"/>
  <c r="D10" i="4"/>
  <c r="G12" i="4"/>
  <c r="D16" i="4"/>
  <c r="J10" i="4"/>
  <c r="J16" i="4"/>
  <c r="M9" i="4"/>
  <c r="G17" i="4"/>
  <c r="J12" i="4"/>
  <c r="D12" i="4"/>
  <c r="G9" i="4"/>
  <c r="D17" i="4"/>
  <c r="G13" i="4"/>
  <c r="G11" i="4"/>
  <c r="D8" i="4"/>
  <c r="G8" i="4"/>
  <c r="D14" i="4"/>
  <c r="G10" i="4"/>
  <c r="J8" i="4"/>
  <c r="M13" i="4"/>
  <c r="M12" i="4"/>
  <c r="M8" i="4"/>
  <c r="J15" i="4"/>
  <c r="M11" i="4"/>
  <c r="J14" i="4"/>
</calcChain>
</file>

<file path=xl/sharedStrings.xml><?xml version="1.0" encoding="utf-8"?>
<sst xmlns="http://schemas.openxmlformats.org/spreadsheetml/2006/main" count="124" uniqueCount="32">
  <si>
    <t>سال</t>
  </si>
  <si>
    <t>حق بیمه تولیدی</t>
  </si>
  <si>
    <t>مقدار (میلیارد ریال)</t>
  </si>
  <si>
    <t>رشد نسبت به سال قبل (%)</t>
  </si>
  <si>
    <t>خسارت پرداختی</t>
  </si>
  <si>
    <t>مقدار(میلیارد ریال)</t>
  </si>
  <si>
    <t>متوسط رشد (%)</t>
  </si>
  <si>
    <t>سهم (%)</t>
  </si>
  <si>
    <t>1350 - 1359</t>
  </si>
  <si>
    <t>1360 - 1369</t>
  </si>
  <si>
    <t>1370 - 1379</t>
  </si>
  <si>
    <t>1380 - 1389</t>
  </si>
  <si>
    <t>ضریب خسارت(%)</t>
  </si>
  <si>
    <t>-</t>
  </si>
  <si>
    <t>مقدار متوسط(%)</t>
  </si>
  <si>
    <t>متوسط تغییرات (%)</t>
  </si>
  <si>
    <t>1390-1399</t>
  </si>
  <si>
    <t>کل (پنجاه سال اخیر)</t>
  </si>
  <si>
    <t xml:space="preserve">سهم از بازار بیمه (%) </t>
  </si>
  <si>
    <t xml:space="preserve"> خسارت پرداختی بیمه شخص ثالث در پنج دهه اخیر</t>
  </si>
  <si>
    <t>تغییرات نسبت خسارت  (واحد)</t>
  </si>
  <si>
    <t>نسبت خسارت  (%)</t>
  </si>
  <si>
    <t>مقدار متوسط (%)</t>
  </si>
  <si>
    <t xml:space="preserve"> حق بیمه تولیدی بیمه شخص ثالث در پنج دهه اخیر</t>
  </si>
  <si>
    <t>1366 - 1369</t>
  </si>
  <si>
    <t>کل (34 سال اخیر)</t>
  </si>
  <si>
    <t xml:space="preserve"> حق بیمه تولیدی بیمه شخص ثالث و مازاد طی سال های 1399-1350</t>
  </si>
  <si>
    <t xml:space="preserve"> خسارت پرداختی بیمه شخص ثالث و مازاد طی سال های 1399-1350</t>
  </si>
  <si>
    <t xml:space="preserve"> ضریب خسارت بیمه شخص ثالث و مازاد  طی سال های 1399-1366</t>
  </si>
  <si>
    <t xml:space="preserve"> نسبت خسارت بیمه شخص ثالث و مازاد طی سال های 1399-1350</t>
  </si>
  <si>
    <t xml:space="preserve"> متوسط نسبت خسارت بیمه شخص ثالث در 5 دهه اخیر</t>
  </si>
  <si>
    <t xml:space="preserve"> متوسط ضریب خسارت بیمه شخص ثالث در 4 دهه اخیر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</si>
</sst>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B Titr"/>
      <charset val="178"/>
    </font>
    <font>
      <sz val="10"/>
      <name val="B Titr"/>
      <charset val="178"/>
    </font>
    <font>
      <sz val="11"/>
      <color theme="1"/>
      <name val="B Titr"/>
      <charset val="178"/>
    </font>
    <font>
      <sz val="14"/>
      <color theme="1"/>
      <name val="Calibri"/>
      <family val="2"/>
      <scheme val="minor"/>
    </font>
    <font>
      <b/>
      <sz val="12"/>
      <name val="B Titr"/>
      <charset val="178"/>
    </font>
    <font>
      <b/>
      <sz val="10"/>
      <name val="B Titr"/>
      <charset val="178"/>
    </font>
    <font>
      <b/>
      <sz val="12"/>
      <name val="Arial"/>
      <family val="2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b/>
      <sz val="11"/>
      <name val="B Titr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 vertical="center"/>
    </xf>
    <xf numFmtId="164" fontId="8" fillId="0" borderId="33" xfId="0" applyNumberFormat="1" applyFon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0" fillId="0" borderId="26" xfId="0" applyBorder="1"/>
    <xf numFmtId="0" fontId="0" fillId="0" borderId="0" xfId="0" applyBorder="1"/>
    <xf numFmtId="0" fontId="8" fillId="0" borderId="38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 wrapText="1"/>
    </xf>
    <xf numFmtId="164" fontId="0" fillId="0" borderId="40" xfId="0" applyNumberFormat="1" applyBorder="1" applyAlignment="1">
      <alignment horizontal="center" vertical="center"/>
    </xf>
    <xf numFmtId="164" fontId="10" fillId="0" borderId="34" xfId="0" applyNumberFormat="1" applyFont="1" applyBorder="1" applyAlignment="1">
      <alignment horizontal="center" vertical="center"/>
    </xf>
    <xf numFmtId="0" fontId="12" fillId="0" borderId="24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164" fontId="12" fillId="0" borderId="9" xfId="0" applyNumberFormat="1" applyFont="1" applyBorder="1" applyAlignment="1">
      <alignment horizontal="center" vertical="center"/>
    </xf>
    <xf numFmtId="164" fontId="12" fillId="0" borderId="16" xfId="0" applyNumberFormat="1" applyFont="1" applyBorder="1" applyAlignment="1">
      <alignment horizontal="center" vertical="center"/>
    </xf>
    <xf numFmtId="164" fontId="12" fillId="0" borderId="24" xfId="0" applyNumberFormat="1" applyFont="1" applyBorder="1" applyAlignment="1">
      <alignment horizontal="center" vertical="center"/>
    </xf>
    <xf numFmtId="164" fontId="12" fillId="2" borderId="9" xfId="0" applyNumberFormat="1" applyFont="1" applyFill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 vertical="center"/>
    </xf>
    <xf numFmtId="164" fontId="0" fillId="0" borderId="17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64" fontId="0" fillId="0" borderId="0" xfId="0" applyNumberFormat="1"/>
    <xf numFmtId="0" fontId="3" fillId="0" borderId="6" xfId="0" applyFont="1" applyBorder="1" applyAlignment="1">
      <alignment horizontal="center" vertical="center" wrapText="1"/>
    </xf>
    <xf numFmtId="164" fontId="0" fillId="2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3" fillId="0" borderId="47" xfId="0" applyFon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165" fontId="0" fillId="0" borderId="25" xfId="0" applyNumberFormat="1" applyBorder="1" applyAlignment="1">
      <alignment horizontal="center" vertical="center"/>
    </xf>
    <xf numFmtId="2" fontId="10" fillId="0" borderId="34" xfId="0" applyNumberFormat="1" applyFont="1" applyBorder="1" applyAlignment="1">
      <alignment horizontal="center" vertical="center"/>
    </xf>
    <xf numFmtId="1" fontId="10" fillId="0" borderId="34" xfId="0" applyNumberFormat="1" applyFont="1" applyBorder="1" applyAlignment="1">
      <alignment horizontal="center" vertical="center"/>
    </xf>
    <xf numFmtId="164" fontId="0" fillId="0" borderId="55" xfId="0" applyNumberForma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164" fontId="12" fillId="0" borderId="18" xfId="0" applyNumberFormat="1" applyFont="1" applyBorder="1" applyAlignment="1">
      <alignment horizontal="center" vertical="center"/>
    </xf>
    <xf numFmtId="164" fontId="12" fillId="0" borderId="57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0" fontId="3" fillId="0" borderId="5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0&#1587;&#1575;&#1604;&#1607;/&#1670;&#1607;&#1604;%20&#1587;&#1575;&#1604;&#1607;/&#1580;&#1583;&#1575;&#1608;&#1604;%20&#1587;&#1585;&#1740;%20&#1586;&#1605;&#1575;&#1606;&#1740;/&#1587;&#1585;&#1610;%20&#1586;&#1605;&#1575;&#1606;&#1610;%20&#1578;&#1575;%20&#1587;&#1575;&#1604;%201384/&#1590;&#1585;&#1575;&#1740;&#1576;%20&#1582;&#1587;&#1575;&#1585;&#157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40&#1587;&#1575;&#1604;&#1607;/&#1670;&#1607;&#1604;%20&#1587;&#1575;&#1604;&#1607;/&#1580;&#1583;&#1575;&#1608;&#1604;%20&#1587;&#1585;&#1740;%20&#1586;&#1605;&#1575;&#1606;&#1740;/&#1583;&#1607;%20&#1587;&#1575;&#1604;&#1607;%20&#1578;&#1601;&#1603;&#1610;&#1603;%20&#1576;&#1582;&#1588;&#1610;%20&#1575;&#1586;%20&#1587;&#1575;&#1604;%207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yearly/1390/&#1608;&#1585;&#1608;&#1583;%20&#1575;&#1591;&#1604;&#1575;&#1593;&#1575;&#1578;/&#1662;&#1740;&#1608;&#1587;&#1578;%20&#1575;&#1604;&#1601;/&#1662;&#1740;&#1608;&#1587;&#1578;%20&#1575;&#1604;&#1601;%20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آتش سوزى"/>
      <sheetName val="باربرى"/>
      <sheetName val="حوادث"/>
      <sheetName val="سرنشين"/>
      <sheetName val="اتومبيل"/>
      <sheetName val="شخص ثالث"/>
      <sheetName val="درمانى"/>
      <sheetName val="كشتى"/>
      <sheetName val="هواپيما"/>
      <sheetName val="مهندسى"/>
      <sheetName val="پول"/>
      <sheetName val="مسئوليت"/>
      <sheetName val="اعتباری"/>
      <sheetName val="نفت و انرژی"/>
      <sheetName val="ساير انواع"/>
      <sheetName val="جمع غير زندگى"/>
      <sheetName val="زندگى"/>
      <sheetName val="صنعت بيمه كشور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">
          <cell r="A18">
            <v>101.21</v>
          </cell>
        </row>
        <row r="19">
          <cell r="A19">
            <v>114.21</v>
          </cell>
        </row>
        <row r="20">
          <cell r="A20">
            <v>97.94</v>
          </cell>
        </row>
        <row r="21">
          <cell r="A21">
            <v>86.39</v>
          </cell>
        </row>
        <row r="22">
          <cell r="A22">
            <v>99.34</v>
          </cell>
        </row>
        <row r="23">
          <cell r="A23">
            <v>80.040000000000006</v>
          </cell>
        </row>
        <row r="24">
          <cell r="A24">
            <v>111.17</v>
          </cell>
        </row>
        <row r="25">
          <cell r="A25">
            <v>165.56</v>
          </cell>
        </row>
        <row r="26">
          <cell r="A26">
            <v>138.86000000000001</v>
          </cell>
        </row>
        <row r="27">
          <cell r="A27">
            <v>162.16999999999999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جدول دولتي-غيردولتي"/>
      <sheetName val="جدول زندگي-غيرزندگي"/>
      <sheetName val="-"/>
    </sheetNames>
    <sheetDataSet>
      <sheetData sheetId="0" refreshError="1"/>
      <sheetData sheetId="1" refreshError="1"/>
      <sheetData sheetId="2" refreshError="1">
        <row r="97">
          <cell r="D97">
            <v>380.95100000000002</v>
          </cell>
          <cell r="N97">
            <v>156.56</v>
          </cell>
        </row>
        <row r="98">
          <cell r="N98">
            <v>138.66</v>
          </cell>
        </row>
        <row r="99">
          <cell r="N99">
            <v>120.25</v>
          </cell>
        </row>
        <row r="100">
          <cell r="N100">
            <v>118.9</v>
          </cell>
        </row>
        <row r="101">
          <cell r="N101">
            <v>129.66</v>
          </cell>
        </row>
        <row r="102">
          <cell r="N102">
            <v>127.45</v>
          </cell>
        </row>
        <row r="103">
          <cell r="N103">
            <v>109.72</v>
          </cell>
        </row>
        <row r="104">
          <cell r="N104">
            <v>102.68</v>
          </cell>
        </row>
        <row r="105">
          <cell r="N105">
            <v>100.78777929604372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بازار"/>
      <sheetName val="ايران(دولتي)"/>
      <sheetName val="غیردولتی"/>
      <sheetName val="دولتی"/>
      <sheetName val="بازار (2)"/>
      <sheetName val="ملی شده ها"/>
      <sheetName val="دانا"/>
      <sheetName val="آسيا"/>
      <sheetName val=" البرز"/>
      <sheetName val="معلم"/>
      <sheetName val="پارسيان"/>
      <sheetName val="توسعه"/>
      <sheetName val="رازي"/>
      <sheetName val="كارآفرين"/>
      <sheetName val="سينا"/>
      <sheetName val="ملت"/>
      <sheetName val="ايران معين"/>
      <sheetName val="اميد"/>
      <sheetName val="حافظ"/>
      <sheetName val="دي"/>
      <sheetName val="سامان"/>
      <sheetName val="نوين"/>
      <sheetName val="پاسارگاد"/>
      <sheetName val="ميهن"/>
      <sheetName val="کوثر"/>
      <sheetName val="ما"/>
      <sheetName val="متقابل کیش"/>
      <sheetName val="آرمان"/>
      <sheetName val="مناطق آزاد"/>
    </sheetNames>
    <sheetDataSet>
      <sheetData sheetId="0">
        <row r="12">
          <cell r="D12">
            <v>91.885121233401037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28"/>
  <sheetViews>
    <sheetView rightToLeft="1" tabSelected="1" zoomScale="80" zoomScaleNormal="80" workbookViewId="0">
      <selection activeCell="C5" sqref="C5:C6"/>
    </sheetView>
  </sheetViews>
  <sheetFormatPr defaultRowHeight="14.4" x14ac:dyDescent="0.3"/>
  <cols>
    <col min="1" max="1" width="5.44140625" customWidth="1"/>
    <col min="2" max="2" width="6.109375" hidden="1" customWidth="1"/>
    <col min="3" max="3" width="9.88671875" customWidth="1"/>
    <col min="4" max="4" width="11.6640625" customWidth="1"/>
    <col min="5" max="5" width="14.5546875" customWidth="1"/>
    <col min="6" max="6" width="13.44140625" customWidth="1"/>
    <col min="7" max="22" width="11.6640625" customWidth="1"/>
  </cols>
  <sheetData>
    <row r="3" spans="3:22" ht="27.6" x14ac:dyDescent="0.3">
      <c r="C3" s="106" t="s">
        <v>26</v>
      </c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</row>
    <row r="4" spans="3:22" ht="15" thickBot="1" x14ac:dyDescent="0.35"/>
    <row r="5" spans="3:22" ht="23.25" customHeight="1" thickTop="1" x14ac:dyDescent="0.3">
      <c r="C5" s="89" t="s">
        <v>0</v>
      </c>
      <c r="D5" s="91" t="s">
        <v>1</v>
      </c>
      <c r="E5" s="91"/>
      <c r="F5" s="92"/>
      <c r="G5" s="93" t="s">
        <v>0</v>
      </c>
      <c r="H5" s="91" t="s">
        <v>1</v>
      </c>
      <c r="I5" s="91"/>
      <c r="J5" s="92"/>
      <c r="K5" s="93" t="s">
        <v>0</v>
      </c>
      <c r="L5" s="91" t="s">
        <v>1</v>
      </c>
      <c r="M5" s="91"/>
      <c r="N5" s="92"/>
      <c r="O5" s="93" t="s">
        <v>0</v>
      </c>
      <c r="P5" s="105" t="s">
        <v>1</v>
      </c>
      <c r="Q5" s="91"/>
      <c r="R5" s="92"/>
      <c r="S5" s="93" t="s">
        <v>0</v>
      </c>
      <c r="T5" s="91" t="s">
        <v>1</v>
      </c>
      <c r="U5" s="91"/>
      <c r="V5" s="107"/>
    </row>
    <row r="6" spans="3:22" ht="53.25" customHeight="1" thickBot="1" x14ac:dyDescent="0.35">
      <c r="C6" s="90"/>
      <c r="D6" s="56" t="s">
        <v>2</v>
      </c>
      <c r="E6" s="14" t="s">
        <v>3</v>
      </c>
      <c r="F6" s="59" t="s">
        <v>18</v>
      </c>
      <c r="G6" s="94"/>
      <c r="H6" s="56" t="s">
        <v>2</v>
      </c>
      <c r="I6" s="14" t="s">
        <v>3</v>
      </c>
      <c r="J6" s="59" t="s">
        <v>18</v>
      </c>
      <c r="K6" s="94"/>
      <c r="L6" s="56" t="s">
        <v>2</v>
      </c>
      <c r="M6" s="14" t="s">
        <v>3</v>
      </c>
      <c r="N6" s="59" t="s">
        <v>18</v>
      </c>
      <c r="O6" s="94"/>
      <c r="P6" s="14" t="s">
        <v>2</v>
      </c>
      <c r="Q6" s="14" t="s">
        <v>3</v>
      </c>
      <c r="R6" s="59" t="s">
        <v>18</v>
      </c>
      <c r="S6" s="94"/>
      <c r="T6" s="56" t="s">
        <v>2</v>
      </c>
      <c r="U6" s="14" t="s">
        <v>3</v>
      </c>
      <c r="V6" s="15" t="s">
        <v>18</v>
      </c>
    </row>
    <row r="7" spans="3:22" ht="19.5" hidden="1" customHeight="1" thickBot="1" x14ac:dyDescent="0.35">
      <c r="C7" s="71">
        <v>1349</v>
      </c>
      <c r="D7" s="26">
        <f>621.5/1000</f>
        <v>0.62150000000000005</v>
      </c>
      <c r="E7" s="1"/>
      <c r="F7" s="27"/>
      <c r="G7" s="67"/>
      <c r="H7" s="2"/>
      <c r="I7" s="1"/>
      <c r="J7" s="27"/>
      <c r="K7" s="63"/>
      <c r="L7" s="2"/>
      <c r="M7" s="1"/>
      <c r="N7" s="27"/>
      <c r="O7" s="63"/>
      <c r="P7" s="3"/>
      <c r="Q7" s="4"/>
      <c r="R7" s="27"/>
      <c r="S7" s="63"/>
      <c r="T7" s="2"/>
      <c r="U7" s="4"/>
      <c r="V7" s="5"/>
    </row>
    <row r="8" spans="3:22" ht="19.5" customHeight="1" x14ac:dyDescent="0.3">
      <c r="C8" s="71">
        <v>1350</v>
      </c>
      <c r="D8" s="61">
        <v>0.75670000000000004</v>
      </c>
      <c r="E8" s="6">
        <f>((D8-D7)/D7)*100</f>
        <v>21.753821399839097</v>
      </c>
      <c r="F8" s="58">
        <v>17.197727272727274</v>
      </c>
      <c r="G8" s="68">
        <v>1360</v>
      </c>
      <c r="H8" s="7">
        <v>3.12</v>
      </c>
      <c r="I8" s="6">
        <f>((H8-D17)/D17)*100</f>
        <v>12.424329778034023</v>
      </c>
      <c r="J8" s="58">
        <v>11.428571428571429</v>
      </c>
      <c r="K8" s="66">
        <v>1370</v>
      </c>
      <c r="L8" s="7">
        <v>25.514800000000001</v>
      </c>
      <c r="M8" s="6">
        <f>((L8-H17)/H17)*100</f>
        <v>87.371853244426163</v>
      </c>
      <c r="N8" s="58">
        <v>16.199873015873017</v>
      </c>
      <c r="O8" s="64">
        <v>1380</v>
      </c>
      <c r="P8" s="7">
        <v>2038.4565999999998</v>
      </c>
      <c r="Q8" s="7">
        <f>((P8-L17)/L17)*100</f>
        <v>86.849048419911739</v>
      </c>
      <c r="R8" s="58">
        <v>35.515037371291179</v>
      </c>
      <c r="S8" s="64">
        <v>1390</v>
      </c>
      <c r="T8" s="61">
        <v>38836.6</v>
      </c>
      <c r="U8" s="7">
        <f>((T8-P17)/P17)*100</f>
        <v>59.95634587505009</v>
      </c>
      <c r="V8" s="8">
        <v>45.110526982150503</v>
      </c>
    </row>
    <row r="9" spans="3:22" ht="19.5" customHeight="1" x14ac:dyDescent="0.3">
      <c r="C9" s="71">
        <v>1351</v>
      </c>
      <c r="D9" s="6">
        <v>0.92549999999999999</v>
      </c>
      <c r="E9" s="6">
        <f t="shared" ref="E9:E17" si="0">((D9-D8)/D8)*100</f>
        <v>22.307387339764762</v>
      </c>
      <c r="F9" s="58">
        <v>16.827272727272728</v>
      </c>
      <c r="G9" s="68">
        <v>1361</v>
      </c>
      <c r="H9" s="9">
        <v>3.0785</v>
      </c>
      <c r="I9" s="6">
        <f>((H9-H8)/H8)*100</f>
        <v>-1.330128205128208</v>
      </c>
      <c r="J9" s="58">
        <v>7.4539951573849894</v>
      </c>
      <c r="K9" s="64">
        <v>1371</v>
      </c>
      <c r="L9" s="9">
        <v>39.298000000000002</v>
      </c>
      <c r="M9" s="6">
        <f>((L9-L8)/L8)*100</f>
        <v>54.020411682631256</v>
      </c>
      <c r="N9" s="58">
        <v>17.373121131741822</v>
      </c>
      <c r="O9" s="64">
        <v>1381</v>
      </c>
      <c r="P9" s="9">
        <v>3073.3934804229998</v>
      </c>
      <c r="Q9" s="6">
        <f>((P9-P8)/P8)*100</f>
        <v>50.770611472571957</v>
      </c>
      <c r="R9" s="58">
        <v>33.483608755207655</v>
      </c>
      <c r="S9" s="64">
        <v>1391</v>
      </c>
      <c r="T9" s="6">
        <v>59576</v>
      </c>
      <c r="U9" s="6">
        <f>((T9-T8)/T8)*100</f>
        <v>53.40168809834023</v>
      </c>
      <c r="V9" s="8">
        <v>45.281871593940728</v>
      </c>
    </row>
    <row r="10" spans="3:22" ht="19.5" customHeight="1" x14ac:dyDescent="0.3">
      <c r="C10" s="71">
        <v>1352</v>
      </c>
      <c r="D10" s="6">
        <v>1.3540000000000001</v>
      </c>
      <c r="E10" s="6">
        <f t="shared" si="0"/>
        <v>46.299297676931403</v>
      </c>
      <c r="F10" s="58">
        <v>16.313253012048193</v>
      </c>
      <c r="G10" s="68">
        <v>1362</v>
      </c>
      <c r="H10" s="9">
        <v>3.2770000000000001</v>
      </c>
      <c r="I10" s="6">
        <f t="shared" ref="I10:I17" si="1">((H10-H9)/H9)*100</f>
        <v>6.4479454279681701</v>
      </c>
      <c r="J10" s="58">
        <v>7.2021978021978033</v>
      </c>
      <c r="K10" s="64">
        <v>1372</v>
      </c>
      <c r="L10" s="9">
        <v>51.125999999999998</v>
      </c>
      <c r="M10" s="6">
        <f t="shared" ref="M10:M17" si="2">((L10-L9)/L9)*100</f>
        <v>30.098223828184629</v>
      </c>
      <c r="N10" s="58">
        <v>13.457752040010529</v>
      </c>
      <c r="O10" s="64">
        <v>1382</v>
      </c>
      <c r="P10" s="9">
        <v>4653.432645457</v>
      </c>
      <c r="Q10" s="6">
        <f t="shared" ref="Q10:Q17" si="3">((P10-P9)/P9)*100</f>
        <v>51.410246527123334</v>
      </c>
      <c r="R10" s="58">
        <v>36.516413558838302</v>
      </c>
      <c r="S10" s="64">
        <v>1392</v>
      </c>
      <c r="T10" s="6">
        <v>69372.2</v>
      </c>
      <c r="U10" s="6">
        <f>((T10-T9)/T9)*100</f>
        <v>16.443198603464477</v>
      </c>
      <c r="V10" s="8">
        <v>42.807574423393405</v>
      </c>
    </row>
    <row r="11" spans="3:22" ht="19.5" customHeight="1" x14ac:dyDescent="0.3">
      <c r="C11" s="71">
        <v>1353</v>
      </c>
      <c r="D11" s="6">
        <v>1.6816</v>
      </c>
      <c r="E11" s="6">
        <f t="shared" si="0"/>
        <v>24.194977843426873</v>
      </c>
      <c r="F11" s="58">
        <v>10.13012048192771</v>
      </c>
      <c r="G11" s="69">
        <v>1363</v>
      </c>
      <c r="H11" s="9">
        <v>3.4123000000000001</v>
      </c>
      <c r="I11" s="6">
        <f t="shared" si="1"/>
        <v>4.1287763198046985</v>
      </c>
      <c r="J11" s="58">
        <v>8.552130325814538</v>
      </c>
      <c r="K11" s="64">
        <v>1373</v>
      </c>
      <c r="L11" s="9">
        <v>69.125</v>
      </c>
      <c r="M11" s="6">
        <f t="shared" si="2"/>
        <v>35.205179360794901</v>
      </c>
      <c r="N11" s="58">
        <v>13.391127469972878</v>
      </c>
      <c r="O11" s="64">
        <v>1383</v>
      </c>
      <c r="P11" s="9">
        <v>6996.2751779239998</v>
      </c>
      <c r="Q11" s="6">
        <f t="shared" si="3"/>
        <v>50.346544389210045</v>
      </c>
      <c r="R11" s="58">
        <v>40.399796611100847</v>
      </c>
      <c r="S11" s="64">
        <v>1393</v>
      </c>
      <c r="T11" s="6">
        <v>86890.6</v>
      </c>
      <c r="U11" s="6">
        <f>((T11-T10)/T10)*100</f>
        <v>25.252766958522304</v>
      </c>
      <c r="V11" s="8">
        <v>41.647959405478893</v>
      </c>
    </row>
    <row r="12" spans="3:22" ht="19.5" customHeight="1" x14ac:dyDescent="0.3">
      <c r="C12" s="71">
        <v>1354</v>
      </c>
      <c r="D12" s="6">
        <v>2.3313999999999999</v>
      </c>
      <c r="E12" s="6">
        <f t="shared" si="0"/>
        <v>38.641769743101804</v>
      </c>
      <c r="F12" s="58">
        <v>12.602162162162161</v>
      </c>
      <c r="G12" s="69">
        <v>1364</v>
      </c>
      <c r="H12" s="9">
        <v>4.7076000000000002</v>
      </c>
      <c r="I12" s="6">
        <f t="shared" si="1"/>
        <v>37.959733903818545</v>
      </c>
      <c r="J12" s="58">
        <v>11.39854721549637</v>
      </c>
      <c r="K12" s="64">
        <v>1374</v>
      </c>
      <c r="L12" s="9">
        <v>189.63</v>
      </c>
      <c r="M12" s="6">
        <f t="shared" si="2"/>
        <v>174.3291139240506</v>
      </c>
      <c r="N12" s="58">
        <v>21.376394994927288</v>
      </c>
      <c r="O12" s="64">
        <v>1384</v>
      </c>
      <c r="P12" s="9">
        <v>9327.6508211630007</v>
      </c>
      <c r="Q12" s="6">
        <f t="shared" si="3"/>
        <v>33.323098133638432</v>
      </c>
      <c r="R12" s="58">
        <v>43.324171599324664</v>
      </c>
      <c r="S12" s="64">
        <v>1394</v>
      </c>
      <c r="T12" s="6">
        <v>85416.3</v>
      </c>
      <c r="U12" s="6">
        <f>((T12-T11)/T11)*100</f>
        <v>-1.6967312919924629</v>
      </c>
      <c r="V12" s="8">
        <v>37.39129483144297</v>
      </c>
    </row>
    <row r="13" spans="3:22" ht="19.5" customHeight="1" x14ac:dyDescent="0.3">
      <c r="C13" s="71">
        <v>1355</v>
      </c>
      <c r="D13" s="6">
        <v>2.8626999999999998</v>
      </c>
      <c r="E13" s="6">
        <f t="shared" si="0"/>
        <v>22.788882216693828</v>
      </c>
      <c r="F13" s="58">
        <v>11.496787148594377</v>
      </c>
      <c r="G13" s="69">
        <v>1365</v>
      </c>
      <c r="H13" s="9">
        <v>5.6017999999999999</v>
      </c>
      <c r="I13" s="6">
        <f t="shared" si="1"/>
        <v>18.994816891834475</v>
      </c>
      <c r="J13" s="58">
        <v>15.14</v>
      </c>
      <c r="K13" s="64">
        <v>1375</v>
      </c>
      <c r="L13" s="9">
        <v>302.53800000000001</v>
      </c>
      <c r="M13" s="6">
        <f t="shared" si="2"/>
        <v>59.54121183357065</v>
      </c>
      <c r="N13" s="58">
        <v>23.916047430830041</v>
      </c>
      <c r="O13" s="64">
        <v>1385</v>
      </c>
      <c r="P13" s="9">
        <v>11655.2</v>
      </c>
      <c r="Q13" s="6">
        <f t="shared" si="3"/>
        <v>24.953219448954393</v>
      </c>
      <c r="R13" s="58">
        <v>43.880712771684912</v>
      </c>
      <c r="S13" s="64">
        <v>1395</v>
      </c>
      <c r="T13" s="6">
        <v>109583.8</v>
      </c>
      <c r="U13" s="6">
        <f>((T13-T12)/T12)*100</f>
        <v>28.293779992811675</v>
      </c>
      <c r="V13" s="8">
        <v>39.111271957390962</v>
      </c>
    </row>
    <row r="14" spans="3:22" ht="19.5" customHeight="1" x14ac:dyDescent="0.3">
      <c r="C14" s="71">
        <v>1356</v>
      </c>
      <c r="D14" s="6">
        <v>3.1455000000000002</v>
      </c>
      <c r="E14" s="6">
        <f t="shared" si="0"/>
        <v>9.8787857616935213</v>
      </c>
      <c r="F14" s="58">
        <v>11.960076045627376</v>
      </c>
      <c r="G14" s="69">
        <v>1366</v>
      </c>
      <c r="H14" s="9">
        <v>6.4465000000000003</v>
      </c>
      <c r="I14" s="6">
        <f t="shared" si="1"/>
        <v>15.079081723731665</v>
      </c>
      <c r="J14" s="58">
        <v>14.991860465116281</v>
      </c>
      <c r="K14" s="64">
        <v>1376</v>
      </c>
      <c r="L14" s="9">
        <v>380.95100000000002</v>
      </c>
      <c r="M14" s="6">
        <f t="shared" si="2"/>
        <v>25.918397027811384</v>
      </c>
      <c r="N14" s="58">
        <v>24.701789651147713</v>
      </c>
      <c r="O14" s="64">
        <v>1386</v>
      </c>
      <c r="P14" s="9">
        <v>15030.1</v>
      </c>
      <c r="Q14" s="6">
        <f t="shared" si="3"/>
        <v>28.956174068227053</v>
      </c>
      <c r="R14" s="58">
        <v>44.436067774161032</v>
      </c>
      <c r="S14" s="64">
        <v>1396</v>
      </c>
      <c r="T14" s="6">
        <v>126169.4</v>
      </c>
      <c r="U14" s="6">
        <f t="shared" ref="U14:U16" si="4">((T14-T13)/T13)*100</f>
        <v>15.135083835384419</v>
      </c>
      <c r="V14" s="8">
        <v>37.052175184762518</v>
      </c>
    </row>
    <row r="15" spans="3:22" ht="19.5" customHeight="1" x14ac:dyDescent="0.3">
      <c r="C15" s="71">
        <v>1357</v>
      </c>
      <c r="D15" s="6">
        <v>2.6120999999999999</v>
      </c>
      <c r="E15" s="6">
        <f t="shared" si="0"/>
        <v>-16.957558416785893</v>
      </c>
      <c r="F15" s="58">
        <v>9.6387453874538735</v>
      </c>
      <c r="G15" s="69">
        <v>1367</v>
      </c>
      <c r="H15" s="9">
        <v>6.9281000000000006</v>
      </c>
      <c r="I15" s="6">
        <f t="shared" si="1"/>
        <v>7.4707205460327346</v>
      </c>
      <c r="J15" s="58">
        <v>15.126855895196508</v>
      </c>
      <c r="K15" s="64">
        <v>1377</v>
      </c>
      <c r="L15" s="9">
        <v>597.63</v>
      </c>
      <c r="M15" s="6">
        <f t="shared" si="2"/>
        <v>56.878443684358345</v>
      </c>
      <c r="N15" s="58">
        <v>29.597365293185419</v>
      </c>
      <c r="O15" s="64">
        <v>1387</v>
      </c>
      <c r="P15" s="9">
        <v>18388.599999999999</v>
      </c>
      <c r="Q15" s="6">
        <f t="shared" si="3"/>
        <v>22.345160710840233</v>
      </c>
      <c r="R15" s="58">
        <v>45.335667266586128</v>
      </c>
      <c r="S15" s="64">
        <v>1397</v>
      </c>
      <c r="T15" s="6">
        <v>146731.9</v>
      </c>
      <c r="U15" s="6">
        <f>((T15-T14)/T14)*100</f>
        <v>16.297533316319171</v>
      </c>
      <c r="V15" s="8">
        <v>32.085773501382207</v>
      </c>
    </row>
    <row r="16" spans="3:22" ht="19.5" customHeight="1" x14ac:dyDescent="0.3">
      <c r="C16" s="71">
        <v>1358</v>
      </c>
      <c r="D16" s="6">
        <v>2.5699000000000001</v>
      </c>
      <c r="E16" s="6">
        <f t="shared" si="0"/>
        <v>-1.6155583630029402</v>
      </c>
      <c r="F16" s="58">
        <v>11.953023255813953</v>
      </c>
      <c r="G16" s="69">
        <v>1368</v>
      </c>
      <c r="H16" s="9">
        <v>8.1274999999999995</v>
      </c>
      <c r="I16" s="6">
        <f t="shared" si="1"/>
        <v>17.312105772145301</v>
      </c>
      <c r="J16" s="58">
        <v>12.094494047619046</v>
      </c>
      <c r="K16" s="64">
        <v>1378</v>
      </c>
      <c r="L16" s="9">
        <v>894.58369999999991</v>
      </c>
      <c r="M16" s="6">
        <f t="shared" si="2"/>
        <v>49.688553118150011</v>
      </c>
      <c r="N16" s="58">
        <v>29.794627810158197</v>
      </c>
      <c r="O16" s="64">
        <v>1388</v>
      </c>
      <c r="P16" s="9">
        <v>20051.900000000001</v>
      </c>
      <c r="Q16" s="6">
        <f t="shared" si="3"/>
        <v>9.0452780527065855</v>
      </c>
      <c r="R16" s="58">
        <v>43.159770726027077</v>
      </c>
      <c r="S16" s="64">
        <v>1398</v>
      </c>
      <c r="T16" s="6">
        <v>205341.1</v>
      </c>
      <c r="U16" s="6">
        <f t="shared" si="4"/>
        <v>39.943052601377076</v>
      </c>
      <c r="V16" s="8">
        <v>34.53127086302154</v>
      </c>
    </row>
    <row r="17" spans="2:22" ht="19.5" customHeight="1" thickBot="1" x14ac:dyDescent="0.35">
      <c r="C17" s="53">
        <v>1359</v>
      </c>
      <c r="D17" s="11">
        <v>2.7751999999999999</v>
      </c>
      <c r="E17" s="10">
        <f t="shared" si="0"/>
        <v>7.9886376901824905</v>
      </c>
      <c r="F17" s="60">
        <v>10.165567765567765</v>
      </c>
      <c r="G17" s="70">
        <v>1369</v>
      </c>
      <c r="H17" s="10">
        <v>13.6172</v>
      </c>
      <c r="I17" s="11">
        <f t="shared" si="1"/>
        <v>67.544755459858521</v>
      </c>
      <c r="J17" s="60">
        <v>12.714472455648929</v>
      </c>
      <c r="K17" s="65">
        <v>1379</v>
      </c>
      <c r="L17" s="10">
        <v>1090.9644000000001</v>
      </c>
      <c r="M17" s="11">
        <f t="shared" si="2"/>
        <v>21.952188487225978</v>
      </c>
      <c r="N17" s="60">
        <v>26.848560318944724</v>
      </c>
      <c r="O17" s="65">
        <v>1389</v>
      </c>
      <c r="P17" s="12">
        <v>24279.499376871994</v>
      </c>
      <c r="Q17" s="11">
        <f t="shared" si="3"/>
        <v>21.083285757818423</v>
      </c>
      <c r="R17" s="60">
        <v>41.039634788521504</v>
      </c>
      <c r="S17" s="65">
        <v>1399</v>
      </c>
      <c r="T17" s="62">
        <v>275229.40000000002</v>
      </c>
      <c r="U17" s="11">
        <f>((T17-T16)/T16)*100</f>
        <v>34.035222369024041</v>
      </c>
      <c r="V17" s="13">
        <v>33.552731591825378</v>
      </c>
    </row>
    <row r="18" spans="2:22" ht="19.5" customHeight="1" thickTop="1" x14ac:dyDescent="0.3">
      <c r="C18" s="16"/>
      <c r="D18" s="58"/>
      <c r="E18" s="58"/>
      <c r="F18" s="58"/>
      <c r="G18" s="17"/>
      <c r="H18" s="58"/>
      <c r="I18" s="58"/>
      <c r="J18" s="58"/>
      <c r="K18" s="16"/>
      <c r="L18" s="58"/>
      <c r="M18" s="58"/>
      <c r="N18" s="58"/>
      <c r="O18" s="16"/>
      <c r="P18" s="57"/>
      <c r="Q18" s="58"/>
      <c r="R18" s="58"/>
      <c r="S18" s="16"/>
      <c r="T18" s="57"/>
      <c r="U18" s="58"/>
      <c r="V18" s="58"/>
    </row>
    <row r="19" spans="2:22" ht="19.5" customHeight="1" x14ac:dyDescent="0.3">
      <c r="C19" s="16"/>
      <c r="D19" s="58"/>
      <c r="E19" s="58"/>
      <c r="F19" s="58"/>
      <c r="G19" s="17"/>
      <c r="H19" s="58"/>
      <c r="I19" s="58"/>
      <c r="J19" s="58"/>
      <c r="K19" s="16"/>
      <c r="L19" s="58"/>
      <c r="M19" s="58"/>
      <c r="N19" s="58"/>
      <c r="O19" s="16"/>
      <c r="P19" s="57"/>
      <c r="Q19" s="58"/>
      <c r="R19" s="58"/>
      <c r="S19" s="16"/>
      <c r="T19" s="57"/>
      <c r="U19" s="58"/>
      <c r="V19" s="58"/>
    </row>
    <row r="20" spans="2:22" ht="25.8" hidden="1" thickBot="1" x14ac:dyDescent="0.35">
      <c r="C20" s="88" t="s">
        <v>23</v>
      </c>
      <c r="D20" s="88"/>
      <c r="E20" s="88"/>
      <c r="F20" s="88"/>
      <c r="G20" s="88"/>
      <c r="H20" s="79"/>
    </row>
    <row r="21" spans="2:22" ht="27.75" hidden="1" customHeight="1" thickTop="1" thickBot="1" x14ac:dyDescent="0.35">
      <c r="C21" s="99" t="s">
        <v>0</v>
      </c>
      <c r="D21" s="100"/>
      <c r="E21" s="18" t="s">
        <v>5</v>
      </c>
      <c r="F21" s="18" t="s">
        <v>6</v>
      </c>
      <c r="G21" s="19" t="s">
        <v>7</v>
      </c>
    </row>
    <row r="22" spans="2:22" ht="23.25" hidden="1" customHeight="1" x14ac:dyDescent="0.3">
      <c r="B22">
        <v>1</v>
      </c>
      <c r="C22" s="101" t="s">
        <v>8</v>
      </c>
      <c r="D22" s="102"/>
      <c r="E22" s="7">
        <f>SUM(D8:D17)</f>
        <v>21.014600000000002</v>
      </c>
      <c r="F22" s="7">
        <f>(POWER(D17/D8,B24)-1)*100</f>
        <v>15.53347580306006</v>
      </c>
      <c r="G22" s="80">
        <f>E22/$E$27*100</f>
        <v>1.5891708966627234E-3</v>
      </c>
    </row>
    <row r="23" spans="2:22" ht="23.25" hidden="1" customHeight="1" x14ac:dyDescent="0.3">
      <c r="B23">
        <v>9</v>
      </c>
      <c r="C23" s="103" t="s">
        <v>9</v>
      </c>
      <c r="D23" s="104"/>
      <c r="E23" s="9">
        <f>SUM(H8:H17)</f>
        <v>58.316500000000005</v>
      </c>
      <c r="F23" s="20">
        <f>(POWER(H17/H8,B24)-1)*100</f>
        <v>17.788717010727705</v>
      </c>
      <c r="G23" s="25">
        <f>E23/$E$27*100</f>
        <v>4.4100237261347685E-3</v>
      </c>
    </row>
    <row r="24" spans="2:22" ht="23.25" hidden="1" customHeight="1" x14ac:dyDescent="0.3">
      <c r="B24">
        <f>B22/B23</f>
        <v>0.1111111111111111</v>
      </c>
      <c r="C24" s="103" t="s">
        <v>10</v>
      </c>
      <c r="D24" s="104"/>
      <c r="E24" s="9">
        <f>SUM(L8:L17)</f>
        <v>3641.3608999999997</v>
      </c>
      <c r="F24" s="20">
        <f>(POWER(L17/L8,B24)-1)*100</f>
        <v>51.783396821094939</v>
      </c>
      <c r="G24" s="21">
        <f>E24/$E$27*100</f>
        <v>0.27536782839195512</v>
      </c>
    </row>
    <row r="25" spans="2:22" ht="23.25" hidden="1" customHeight="1" x14ac:dyDescent="0.3">
      <c r="B25">
        <v>49</v>
      </c>
      <c r="C25" s="103" t="s">
        <v>11</v>
      </c>
      <c r="D25" s="104"/>
      <c r="E25" s="9">
        <f>SUM(P8:P17)</f>
        <v>115494.50810183899</v>
      </c>
      <c r="F25" s="20">
        <f>(POWER(P17/P8,B24)-1)*100</f>
        <v>31.688756072980738</v>
      </c>
      <c r="G25" s="21">
        <f>E25/$E$27*100</f>
        <v>8.7339521570631664</v>
      </c>
    </row>
    <row r="26" spans="2:22" ht="23.25" hidden="1" customHeight="1" thickBot="1" x14ac:dyDescent="0.35">
      <c r="C26" s="95" t="s">
        <v>16</v>
      </c>
      <c r="D26" s="96"/>
      <c r="E26" s="9">
        <f>SUM(T8:T17)</f>
        <v>1203147.3</v>
      </c>
      <c r="F26" s="20">
        <f>(POWER(T17/T8,B24)-1)*100</f>
        <v>24.306788595357265</v>
      </c>
      <c r="G26" s="21">
        <f>E26/$E$27*100</f>
        <v>90.984680819922076</v>
      </c>
    </row>
    <row r="27" spans="2:22" ht="23.25" hidden="1" customHeight="1" thickTop="1" thickBot="1" x14ac:dyDescent="0.35">
      <c r="B27">
        <f>B22/B25</f>
        <v>2.0408163265306121E-2</v>
      </c>
      <c r="C27" s="97" t="s">
        <v>17</v>
      </c>
      <c r="D27" s="98"/>
      <c r="E27" s="22">
        <f>SUM(E22:E26)</f>
        <v>1322362.500101839</v>
      </c>
      <c r="F27" s="23">
        <f>(POWER(T17/D8,B27)-1)*100</f>
        <v>29.862908161110347</v>
      </c>
      <c r="G27" s="82">
        <f>SUM(G22:G26)</f>
        <v>100</v>
      </c>
    </row>
    <row r="28" spans="2:22" ht="15" hidden="1" thickTop="1" x14ac:dyDescent="0.3"/>
  </sheetData>
  <mergeCells count="19">
    <mergeCell ref="O5:O6"/>
    <mergeCell ref="P5:R5"/>
    <mergeCell ref="C3:V3"/>
    <mergeCell ref="S5:S6"/>
    <mergeCell ref="T5:V5"/>
    <mergeCell ref="K5:K6"/>
    <mergeCell ref="L5:N5"/>
    <mergeCell ref="C26:D26"/>
    <mergeCell ref="C27:D27"/>
    <mergeCell ref="C21:D21"/>
    <mergeCell ref="C22:D22"/>
    <mergeCell ref="C23:D23"/>
    <mergeCell ref="C24:D24"/>
    <mergeCell ref="C25:D25"/>
    <mergeCell ref="C20:G20"/>
    <mergeCell ref="C5:C6"/>
    <mergeCell ref="D5:F5"/>
    <mergeCell ref="G5:G6"/>
    <mergeCell ref="H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27"/>
  <sheetViews>
    <sheetView rightToLeft="1" zoomScale="80" zoomScaleNormal="80" workbookViewId="0">
      <selection activeCell="C5" sqref="C5:C6"/>
    </sheetView>
  </sheetViews>
  <sheetFormatPr defaultRowHeight="14.4" x14ac:dyDescent="0.3"/>
  <cols>
    <col min="1" max="1" width="5.33203125" customWidth="1"/>
    <col min="2" max="2" width="6.44140625" hidden="1" customWidth="1"/>
    <col min="3" max="3" width="10.6640625" customWidth="1"/>
    <col min="4" max="22" width="11.6640625" customWidth="1"/>
  </cols>
  <sheetData>
    <row r="3" spans="3:22" ht="27.6" x14ac:dyDescent="0.3">
      <c r="C3" s="106" t="s">
        <v>27</v>
      </c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</row>
    <row r="4" spans="3:22" ht="15" thickBot="1" x14ac:dyDescent="0.35"/>
    <row r="5" spans="3:22" ht="22.8" thickTop="1" x14ac:dyDescent="0.3">
      <c r="C5" s="89" t="s">
        <v>0</v>
      </c>
      <c r="D5" s="91" t="s">
        <v>4</v>
      </c>
      <c r="E5" s="91"/>
      <c r="F5" s="92"/>
      <c r="G5" s="93" t="s">
        <v>0</v>
      </c>
      <c r="H5" s="108" t="s">
        <v>4</v>
      </c>
      <c r="I5" s="108"/>
      <c r="J5" s="113"/>
      <c r="K5" s="93" t="s">
        <v>0</v>
      </c>
      <c r="L5" s="108" t="s">
        <v>4</v>
      </c>
      <c r="M5" s="108"/>
      <c r="N5" s="113"/>
      <c r="O5" s="93" t="s">
        <v>0</v>
      </c>
      <c r="P5" s="108" t="s">
        <v>4</v>
      </c>
      <c r="Q5" s="108"/>
      <c r="R5" s="113"/>
      <c r="S5" s="93" t="s">
        <v>0</v>
      </c>
      <c r="T5" s="108" t="s">
        <v>4</v>
      </c>
      <c r="U5" s="108"/>
      <c r="V5" s="109"/>
    </row>
    <row r="6" spans="3:22" ht="46.5" customHeight="1" thickBot="1" x14ac:dyDescent="0.35">
      <c r="C6" s="90"/>
      <c r="D6" s="56" t="s">
        <v>2</v>
      </c>
      <c r="E6" s="14" t="s">
        <v>3</v>
      </c>
      <c r="F6" s="59" t="s">
        <v>18</v>
      </c>
      <c r="G6" s="94"/>
      <c r="H6" s="56" t="s">
        <v>2</v>
      </c>
      <c r="I6" s="14" t="s">
        <v>3</v>
      </c>
      <c r="J6" s="59" t="s">
        <v>18</v>
      </c>
      <c r="K6" s="94"/>
      <c r="L6" s="56" t="s">
        <v>2</v>
      </c>
      <c r="M6" s="14" t="s">
        <v>3</v>
      </c>
      <c r="N6" s="59" t="s">
        <v>18</v>
      </c>
      <c r="O6" s="94"/>
      <c r="P6" s="56" t="s">
        <v>2</v>
      </c>
      <c r="Q6" s="14" t="s">
        <v>3</v>
      </c>
      <c r="R6" s="59" t="s">
        <v>18</v>
      </c>
      <c r="S6" s="94"/>
      <c r="T6" s="56" t="s">
        <v>2</v>
      </c>
      <c r="U6" s="14" t="s">
        <v>3</v>
      </c>
      <c r="V6" s="15" t="s">
        <v>18</v>
      </c>
    </row>
    <row r="7" spans="3:22" ht="19.5" hidden="1" customHeight="1" thickBot="1" x14ac:dyDescent="0.35">
      <c r="C7" s="71">
        <v>1349</v>
      </c>
      <c r="D7" s="26">
        <f>386/1000</f>
        <v>0.38600000000000001</v>
      </c>
      <c r="E7" s="1"/>
      <c r="F7" s="27"/>
      <c r="G7" s="63"/>
      <c r="H7" s="2"/>
      <c r="I7" s="1"/>
      <c r="J7" s="27"/>
      <c r="K7" s="63"/>
      <c r="L7" s="2"/>
      <c r="M7" s="1"/>
      <c r="N7" s="27"/>
      <c r="O7" s="63"/>
      <c r="P7" s="2"/>
      <c r="Q7" s="4"/>
      <c r="R7" s="27"/>
      <c r="S7" s="63"/>
      <c r="T7" s="2"/>
      <c r="U7" s="4"/>
      <c r="V7" s="5"/>
    </row>
    <row r="8" spans="3:22" ht="21.75" customHeight="1" x14ac:dyDescent="0.3">
      <c r="C8" s="71">
        <v>1350</v>
      </c>
      <c r="D8" s="61">
        <v>0.4491</v>
      </c>
      <c r="E8" s="6">
        <f t="shared" ref="E8:E17" si="0">((D8-D7)/D7)*100</f>
        <v>16.347150259067355</v>
      </c>
      <c r="F8" s="58">
        <v>22.454999999999998</v>
      </c>
      <c r="G8" s="64">
        <v>1360</v>
      </c>
      <c r="H8" s="61">
        <v>1.9752000000000001</v>
      </c>
      <c r="I8" s="6">
        <f>((H8-D17)/D17)*100</f>
        <v>-7.523760475677693</v>
      </c>
      <c r="J8" s="58">
        <v>17.956363636363637</v>
      </c>
      <c r="K8" s="66">
        <v>1370</v>
      </c>
      <c r="L8" s="61">
        <v>12.9093</v>
      </c>
      <c r="M8" s="6">
        <f>((L8-H17)/H17)*100</f>
        <v>56.894749635391349</v>
      </c>
      <c r="N8" s="58">
        <v>26.562345679012346</v>
      </c>
      <c r="O8" s="64">
        <v>1380</v>
      </c>
      <c r="P8" s="61">
        <v>1999.71950814</v>
      </c>
      <c r="Q8" s="7">
        <f>((P8-L17)/L17)*100</f>
        <v>73.047431697251895</v>
      </c>
      <c r="R8" s="58">
        <v>54.129862440516476</v>
      </c>
      <c r="S8" s="64">
        <v>1390</v>
      </c>
      <c r="T8" s="61">
        <v>26814.5</v>
      </c>
      <c r="U8" s="7">
        <f>((T8-P17)/P17)*100</f>
        <v>33.743102138758054</v>
      </c>
      <c r="V8" s="8">
        <v>49.935379825097208</v>
      </c>
    </row>
    <row r="9" spans="3:22" ht="21.75" customHeight="1" x14ac:dyDescent="0.3">
      <c r="C9" s="71">
        <v>1351</v>
      </c>
      <c r="D9" s="6">
        <v>0.4985</v>
      </c>
      <c r="E9" s="6">
        <f t="shared" si="0"/>
        <v>10.999777332442664</v>
      </c>
      <c r="F9" s="58">
        <v>20.770833333333332</v>
      </c>
      <c r="G9" s="64">
        <v>1361</v>
      </c>
      <c r="H9" s="6">
        <v>2.0087999999999999</v>
      </c>
      <c r="I9" s="6">
        <f>((H9-H8)/H8)*100</f>
        <v>1.7010935601458006</v>
      </c>
      <c r="J9" s="58">
        <v>13.853793103448275</v>
      </c>
      <c r="K9" s="64">
        <v>1371</v>
      </c>
      <c r="L9" s="6">
        <v>24.661000000000001</v>
      </c>
      <c r="M9" s="6">
        <f>((L9-L8)/L8)*100</f>
        <v>91.032821299373339</v>
      </c>
      <c r="N9" s="58">
        <v>31.375318066157764</v>
      </c>
      <c r="O9" s="64">
        <v>1381</v>
      </c>
      <c r="P9" s="6">
        <v>3121.1696311400005</v>
      </c>
      <c r="Q9" s="6">
        <f>((P9-P8)/P8)*100</f>
        <v>56.080371193812852</v>
      </c>
      <c r="R9" s="58">
        <v>56.475403161799306</v>
      </c>
      <c r="S9" s="64">
        <v>1391</v>
      </c>
      <c r="T9" s="6">
        <v>37956</v>
      </c>
      <c r="U9" s="6">
        <f>((T9-T8)/T8)*100</f>
        <v>41.550280631747746</v>
      </c>
      <c r="V9" s="8">
        <v>48.425680563511825</v>
      </c>
    </row>
    <row r="10" spans="3:22" ht="21.75" customHeight="1" x14ac:dyDescent="0.3">
      <c r="C10" s="71">
        <v>1352</v>
      </c>
      <c r="D10" s="6">
        <v>0.7893</v>
      </c>
      <c r="E10" s="6">
        <f t="shared" si="0"/>
        <v>58.335005015045141</v>
      </c>
      <c r="F10" s="58">
        <v>23.918181818181818</v>
      </c>
      <c r="G10" s="64">
        <v>1362</v>
      </c>
      <c r="H10" s="6">
        <v>2.4993000000000003</v>
      </c>
      <c r="I10" s="6">
        <f t="shared" ref="I10:I17" si="1">((H10-H9)/H9)*100</f>
        <v>24.417562724014356</v>
      </c>
      <c r="J10" s="58">
        <v>20.319512195121952</v>
      </c>
      <c r="K10" s="64">
        <v>1372</v>
      </c>
      <c r="L10" s="6">
        <v>45.017000000000003</v>
      </c>
      <c r="M10" s="6">
        <f t="shared" ref="M10:M17" si="2">((L10-L9)/L9)*100</f>
        <v>82.543286971331256</v>
      </c>
      <c r="N10" s="58">
        <v>32.155000000000001</v>
      </c>
      <c r="O10" s="64">
        <v>1382</v>
      </c>
      <c r="P10" s="6">
        <v>4440.3406110639999</v>
      </c>
      <c r="Q10" s="6">
        <f t="shared" ref="Q10:Q17" si="3">((P10-P9)/P9)*100</f>
        <v>42.265276669444425</v>
      </c>
      <c r="R10" s="58">
        <v>58.291310942750243</v>
      </c>
      <c r="S10" s="64">
        <v>1392</v>
      </c>
      <c r="T10" s="6">
        <v>49258.9</v>
      </c>
      <c r="U10" s="6">
        <f>((T10-T9)/T9)*100</f>
        <v>29.778954578986198</v>
      </c>
      <c r="V10" s="8">
        <v>46.968168486572871</v>
      </c>
    </row>
    <row r="11" spans="3:22" ht="21.75" customHeight="1" x14ac:dyDescent="0.3">
      <c r="C11" s="71">
        <v>1353</v>
      </c>
      <c r="D11" s="6">
        <v>1.2405999999999999</v>
      </c>
      <c r="E11" s="6">
        <f t="shared" si="0"/>
        <v>57.177245660712018</v>
      </c>
      <c r="F11" s="58">
        <v>22.153571428571428</v>
      </c>
      <c r="G11" s="75">
        <v>1363</v>
      </c>
      <c r="H11" s="6">
        <v>2.782</v>
      </c>
      <c r="I11" s="6">
        <f t="shared" si="1"/>
        <v>11.311167126795491</v>
      </c>
      <c r="J11" s="58">
        <v>17.067484662576689</v>
      </c>
      <c r="K11" s="64">
        <v>1373</v>
      </c>
      <c r="L11" s="6">
        <v>83.597999999999999</v>
      </c>
      <c r="M11" s="6">
        <f t="shared" si="2"/>
        <v>85.703178799120323</v>
      </c>
      <c r="N11" s="58">
        <v>36.252385082393758</v>
      </c>
      <c r="O11" s="64">
        <v>1383</v>
      </c>
      <c r="P11" s="6">
        <v>5845.7935138359999</v>
      </c>
      <c r="Q11" s="6">
        <f t="shared" si="3"/>
        <v>31.651916505459781</v>
      </c>
      <c r="R11" s="58">
        <v>58.269723930065886</v>
      </c>
      <c r="S11" s="64">
        <v>1393</v>
      </c>
      <c r="T11" s="6">
        <v>57933.599999999999</v>
      </c>
      <c r="U11" s="6">
        <f t="shared" ref="U11:U17" si="4">((T11-T10)/T10)*100</f>
        <v>17.610421669992622</v>
      </c>
      <c r="V11" s="8">
        <v>46.718120875726875</v>
      </c>
    </row>
    <row r="12" spans="3:22" ht="21.75" customHeight="1" x14ac:dyDescent="0.3">
      <c r="C12" s="71">
        <v>1354</v>
      </c>
      <c r="D12" s="6">
        <v>1.7972000000000001</v>
      </c>
      <c r="E12" s="6">
        <f t="shared" si="0"/>
        <v>44.865387715621488</v>
      </c>
      <c r="F12" s="58">
        <v>23.041025641025641</v>
      </c>
      <c r="G12" s="75">
        <v>1364</v>
      </c>
      <c r="H12" s="6">
        <v>3.0128000000000004</v>
      </c>
      <c r="I12" s="6">
        <f t="shared" si="1"/>
        <v>8.2961897915169054</v>
      </c>
      <c r="J12" s="58">
        <v>17.618713450292397</v>
      </c>
      <c r="K12" s="64">
        <v>1374</v>
      </c>
      <c r="L12" s="6">
        <v>175.36199999999999</v>
      </c>
      <c r="M12" s="6">
        <f t="shared" si="2"/>
        <v>109.76817627215962</v>
      </c>
      <c r="N12" s="58">
        <v>40.064427690198769</v>
      </c>
      <c r="O12" s="64">
        <v>1384</v>
      </c>
      <c r="P12" s="6">
        <v>8264.755434921999</v>
      </c>
      <c r="Q12" s="6">
        <f t="shared" si="3"/>
        <v>41.379530689216573</v>
      </c>
      <c r="R12" s="58">
        <v>56.861062503763328</v>
      </c>
      <c r="S12" s="64">
        <v>1394</v>
      </c>
      <c r="T12" s="6">
        <v>63936.800000000003</v>
      </c>
      <c r="U12" s="6">
        <f t="shared" si="4"/>
        <v>10.362207768894052</v>
      </c>
      <c r="V12" s="8">
        <v>43.475109356183964</v>
      </c>
    </row>
    <row r="13" spans="3:22" ht="21.75" customHeight="1" x14ac:dyDescent="0.3">
      <c r="C13" s="71">
        <v>1355</v>
      </c>
      <c r="D13" s="6">
        <v>2.2919</v>
      </c>
      <c r="E13" s="6">
        <f t="shared" si="0"/>
        <v>27.526151791675936</v>
      </c>
      <c r="F13" s="58">
        <v>19.588888888888892</v>
      </c>
      <c r="G13" s="75">
        <v>1365</v>
      </c>
      <c r="H13" s="6">
        <v>2.9528000000000003</v>
      </c>
      <c r="I13" s="6">
        <f t="shared" si="1"/>
        <v>-1.9915029208709523</v>
      </c>
      <c r="J13" s="58">
        <v>16.588764044943822</v>
      </c>
      <c r="K13" s="64">
        <v>1375</v>
      </c>
      <c r="L13" s="6">
        <v>366.60300000000001</v>
      </c>
      <c r="M13" s="6">
        <f t="shared" si="2"/>
        <v>109.05498340575497</v>
      </c>
      <c r="N13" s="58">
        <v>48.016110019646369</v>
      </c>
      <c r="O13" s="64">
        <v>1385</v>
      </c>
      <c r="P13" s="6">
        <v>9552.7999999999993</v>
      </c>
      <c r="Q13" s="6">
        <f t="shared" si="3"/>
        <v>15.584787417126474</v>
      </c>
      <c r="R13" s="58">
        <v>58.012838030692237</v>
      </c>
      <c r="S13" s="64">
        <v>1395</v>
      </c>
      <c r="T13" s="6">
        <v>79145.399999999994</v>
      </c>
      <c r="U13" s="6">
        <f t="shared" si="4"/>
        <v>23.786927090501855</v>
      </c>
      <c r="V13" s="8">
        <v>43.05470631882897</v>
      </c>
    </row>
    <row r="14" spans="3:22" ht="21.75" customHeight="1" x14ac:dyDescent="0.3">
      <c r="C14" s="71">
        <v>1356</v>
      </c>
      <c r="D14" s="6">
        <v>2.5569000000000002</v>
      </c>
      <c r="E14" s="6">
        <f t="shared" si="0"/>
        <v>11.562459095073962</v>
      </c>
      <c r="F14" s="58">
        <v>17.276351351351352</v>
      </c>
      <c r="G14" s="75">
        <v>1366</v>
      </c>
      <c r="H14" s="6">
        <v>5.8456999999999999</v>
      </c>
      <c r="I14" s="6">
        <f t="shared" si="1"/>
        <v>97.971416960173372</v>
      </c>
      <c r="J14" s="58">
        <v>30.766842105263159</v>
      </c>
      <c r="K14" s="64">
        <v>1376</v>
      </c>
      <c r="L14" s="6">
        <v>516.37900000000002</v>
      </c>
      <c r="M14" s="6">
        <f t="shared" si="2"/>
        <v>40.855093929946015</v>
      </c>
      <c r="N14" s="58">
        <v>51.949597585513082</v>
      </c>
      <c r="O14" s="64">
        <v>1386</v>
      </c>
      <c r="P14" s="6">
        <v>13527.7</v>
      </c>
      <c r="Q14" s="6">
        <f t="shared" si="3"/>
        <v>41.609789799849281</v>
      </c>
      <c r="R14" s="58">
        <v>64.963622829975748</v>
      </c>
      <c r="S14" s="64">
        <v>1396</v>
      </c>
      <c r="T14" s="6">
        <v>89798.5</v>
      </c>
      <c r="U14" s="6">
        <f t="shared" si="4"/>
        <v>13.460163193312569</v>
      </c>
      <c r="V14" s="8">
        <v>41.143261120664022</v>
      </c>
    </row>
    <row r="15" spans="3:22" ht="21.75" customHeight="1" x14ac:dyDescent="0.3">
      <c r="C15" s="71">
        <v>1357</v>
      </c>
      <c r="D15" s="6">
        <v>2.6080999999999999</v>
      </c>
      <c r="E15" s="6">
        <f t="shared" si="0"/>
        <v>2.0024248112949152</v>
      </c>
      <c r="F15" s="58">
        <v>21.033064516129031</v>
      </c>
      <c r="G15" s="75">
        <v>1367</v>
      </c>
      <c r="H15" s="6">
        <v>5.2661000000000007</v>
      </c>
      <c r="I15" s="6">
        <f t="shared" si="1"/>
        <v>-9.9149802418871857</v>
      </c>
      <c r="J15" s="58">
        <v>28.776502732240438</v>
      </c>
      <c r="K15" s="64">
        <v>1377</v>
      </c>
      <c r="L15" s="6">
        <v>661.63099999999997</v>
      </c>
      <c r="M15" s="6">
        <f t="shared" si="2"/>
        <v>28.128951797032791</v>
      </c>
      <c r="N15" s="58">
        <v>52.917779732864112</v>
      </c>
      <c r="O15" s="64">
        <v>1387</v>
      </c>
      <c r="P15" s="6">
        <v>14980.5</v>
      </c>
      <c r="Q15" s="6">
        <f t="shared" si="3"/>
        <v>10.739445729872774</v>
      </c>
      <c r="R15" s="58">
        <v>60.520914974588536</v>
      </c>
      <c r="S15" s="64">
        <v>1397</v>
      </c>
      <c r="T15" s="6">
        <v>117862.5</v>
      </c>
      <c r="U15" s="6">
        <f t="shared" si="4"/>
        <v>31.252192408559164</v>
      </c>
      <c r="V15" s="8">
        <v>40.766212838283046</v>
      </c>
    </row>
    <row r="16" spans="3:22" ht="21.75" customHeight="1" x14ac:dyDescent="0.3">
      <c r="C16" s="71">
        <v>1358</v>
      </c>
      <c r="D16" s="6">
        <v>2.6349999999999998</v>
      </c>
      <c r="E16" s="6">
        <f t="shared" si="0"/>
        <v>1.0314021701621843</v>
      </c>
      <c r="F16" s="58">
        <v>27.164948453608247</v>
      </c>
      <c r="G16" s="75">
        <v>1368</v>
      </c>
      <c r="H16" s="6">
        <v>6.5081000000000007</v>
      </c>
      <c r="I16" s="6">
        <f t="shared" si="1"/>
        <v>23.58481608780691</v>
      </c>
      <c r="J16" s="58">
        <v>21.06181229773463</v>
      </c>
      <c r="K16" s="64">
        <v>1378</v>
      </c>
      <c r="L16" s="6">
        <v>868.11149999999998</v>
      </c>
      <c r="M16" s="6">
        <f t="shared" si="2"/>
        <v>31.207803141025742</v>
      </c>
      <c r="N16" s="58">
        <v>49.67449645227741</v>
      </c>
      <c r="O16" s="64">
        <v>1388</v>
      </c>
      <c r="P16" s="6">
        <v>17396.599999999999</v>
      </c>
      <c r="Q16" s="6">
        <f t="shared" si="3"/>
        <v>16.128300123493865</v>
      </c>
      <c r="R16" s="58">
        <v>56.570077685246304</v>
      </c>
      <c r="S16" s="64">
        <v>1398</v>
      </c>
      <c r="T16" s="6">
        <v>139514</v>
      </c>
      <c r="U16" s="6">
        <f t="shared" si="4"/>
        <v>18.370134690847387</v>
      </c>
      <c r="V16" s="8">
        <v>41.421994623697408</v>
      </c>
    </row>
    <row r="17" spans="2:22" ht="21.75" customHeight="1" thickBot="1" x14ac:dyDescent="0.35">
      <c r="C17" s="53">
        <v>1359</v>
      </c>
      <c r="D17" s="11">
        <v>2.1358999999999999</v>
      </c>
      <c r="E17" s="10">
        <f t="shared" si="0"/>
        <v>-18.941176470588232</v>
      </c>
      <c r="F17" s="60">
        <v>25.733734939759035</v>
      </c>
      <c r="G17" s="76">
        <v>1369</v>
      </c>
      <c r="H17" s="11">
        <v>8.2279999999999998</v>
      </c>
      <c r="I17" s="11">
        <f t="shared" si="1"/>
        <v>26.427067807808712</v>
      </c>
      <c r="J17" s="60">
        <v>20.989795918367346</v>
      </c>
      <c r="K17" s="65">
        <v>1379</v>
      </c>
      <c r="L17" s="11">
        <v>1155.5904</v>
      </c>
      <c r="M17" s="11">
        <f t="shared" si="2"/>
        <v>33.115435056441491</v>
      </c>
      <c r="N17" s="60">
        <v>47.093911484228542</v>
      </c>
      <c r="O17" s="65">
        <v>1389</v>
      </c>
      <c r="P17" s="12">
        <v>20049.258295340001</v>
      </c>
      <c r="Q17" s="11">
        <f t="shared" si="3"/>
        <v>15.248142138923715</v>
      </c>
      <c r="R17" s="83">
        <v>51.115814862989261</v>
      </c>
      <c r="S17" s="65">
        <v>1399</v>
      </c>
      <c r="T17" s="62">
        <v>176012.7</v>
      </c>
      <c r="U17" s="11">
        <f t="shared" si="4"/>
        <v>26.161317143799195</v>
      </c>
      <c r="V17" s="13">
        <v>40.037919543236697</v>
      </c>
    </row>
    <row r="18" spans="2:22" ht="21.75" customHeight="1" thickTop="1" x14ac:dyDescent="0.3">
      <c r="C18" s="16"/>
      <c r="D18" s="58"/>
      <c r="E18" s="58"/>
      <c r="F18" s="58"/>
      <c r="G18" s="17"/>
      <c r="H18" s="58"/>
      <c r="I18" s="58"/>
      <c r="J18" s="58"/>
      <c r="K18" s="16"/>
      <c r="L18" s="58"/>
      <c r="M18" s="58"/>
      <c r="N18" s="58"/>
      <c r="O18" s="16"/>
      <c r="P18" s="57"/>
      <c r="Q18" s="58"/>
      <c r="R18" s="58"/>
      <c r="S18" s="16"/>
      <c r="T18" s="57"/>
      <c r="U18" s="58"/>
      <c r="V18" s="58"/>
    </row>
    <row r="20" spans="2:22" ht="25.8" hidden="1" thickBot="1" x14ac:dyDescent="0.35">
      <c r="C20" s="110" t="s">
        <v>19</v>
      </c>
      <c r="D20" s="110"/>
      <c r="E20" s="110"/>
      <c r="F20" s="110"/>
      <c r="G20" s="110"/>
      <c r="H20" s="79"/>
    </row>
    <row r="21" spans="2:22" ht="39" hidden="1" customHeight="1" thickTop="1" thickBot="1" x14ac:dyDescent="0.35">
      <c r="C21" s="99" t="s">
        <v>0</v>
      </c>
      <c r="D21" s="100"/>
      <c r="E21" s="78" t="s">
        <v>5</v>
      </c>
      <c r="F21" s="18" t="s">
        <v>6</v>
      </c>
      <c r="G21" s="19" t="s">
        <v>7</v>
      </c>
    </row>
    <row r="22" spans="2:22" ht="22.5" hidden="1" customHeight="1" x14ac:dyDescent="0.3">
      <c r="B22">
        <v>1</v>
      </c>
      <c r="C22" s="101" t="s">
        <v>8</v>
      </c>
      <c r="D22" s="102"/>
      <c r="E22" s="7">
        <f>SUM(D8:D17)</f>
        <v>17.002500000000001</v>
      </c>
      <c r="F22" s="7">
        <f>(POWER(D17/D8,B24)-1)*100</f>
        <v>18.918288794933225</v>
      </c>
      <c r="G22" s="24">
        <f>E22/$E$27*100</f>
        <v>1.8061260471781003E-3</v>
      </c>
    </row>
    <row r="23" spans="2:22" ht="22.5" hidden="1" customHeight="1" x14ac:dyDescent="0.3">
      <c r="B23">
        <v>9</v>
      </c>
      <c r="C23" s="103" t="s">
        <v>9</v>
      </c>
      <c r="D23" s="104"/>
      <c r="E23" s="9">
        <f>SUM(H8:H17)</f>
        <v>41.078800000000001</v>
      </c>
      <c r="F23" s="20">
        <f>(POWER(H17/H8,B24)-1)*100</f>
        <v>17.180052855807549</v>
      </c>
      <c r="G23" s="25">
        <f>E23/$E$27*100</f>
        <v>4.3636812625684317E-3</v>
      </c>
    </row>
    <row r="24" spans="2:22" ht="22.5" hidden="1" customHeight="1" x14ac:dyDescent="0.3">
      <c r="B24" s="85">
        <f>B22/B23</f>
        <v>0.1111111111111111</v>
      </c>
      <c r="C24" s="103" t="s">
        <v>10</v>
      </c>
      <c r="D24" s="104"/>
      <c r="E24" s="9">
        <f>SUM(L8:L17)</f>
        <v>3909.8622</v>
      </c>
      <c r="F24" s="20">
        <f>(POWER(L17/L8,B24)-1)*100</f>
        <v>64.769913854581645</v>
      </c>
      <c r="G24" s="21">
        <f>E24/$E$27*100</f>
        <v>0.41533327218333016</v>
      </c>
    </row>
    <row r="25" spans="2:22" ht="22.5" hidden="1" customHeight="1" x14ac:dyDescent="0.3">
      <c r="B25">
        <v>49</v>
      </c>
      <c r="C25" s="103" t="s">
        <v>11</v>
      </c>
      <c r="D25" s="104"/>
      <c r="E25" s="9">
        <f>SUM(P8:P17)</f>
        <v>99178.636994442</v>
      </c>
      <c r="F25" s="20">
        <f>(POWER(P17/P8,B24)-1)*100</f>
        <v>29.192285372158967</v>
      </c>
      <c r="G25" s="21">
        <f>E25/$E$27*100</f>
        <v>10.535457703236775</v>
      </c>
    </row>
    <row r="26" spans="2:22" ht="22.5" hidden="1" customHeight="1" thickBot="1" x14ac:dyDescent="0.35">
      <c r="C26" s="95" t="s">
        <v>16</v>
      </c>
      <c r="D26" s="96"/>
      <c r="E26" s="9">
        <f>SUM(T8:T17)</f>
        <v>838232.89999999991</v>
      </c>
      <c r="F26" s="20">
        <f>(POWER(T17/T8,B24)-1)*100</f>
        <v>23.252899464778352</v>
      </c>
      <c r="G26" s="21">
        <f>E26/$E$27*100</f>
        <v>89.043039217270149</v>
      </c>
    </row>
    <row r="27" spans="2:22" ht="22.5" hidden="1" customHeight="1" thickTop="1" thickBot="1" x14ac:dyDescent="0.35">
      <c r="B27" s="85">
        <f>B22/B25</f>
        <v>2.0408163265306121E-2</v>
      </c>
      <c r="C27" s="111" t="s">
        <v>17</v>
      </c>
      <c r="D27" s="112"/>
      <c r="E27" s="22">
        <f>SUM(E22:E26)</f>
        <v>941379.48049444193</v>
      </c>
      <c r="F27" s="23">
        <f>(POWER(T17/D8,B27)-1)*100</f>
        <v>30.06096086348089</v>
      </c>
      <c r="G27" s="82">
        <f>SUM(G22:G26)</f>
        <v>100</v>
      </c>
    </row>
  </sheetData>
  <mergeCells count="19">
    <mergeCell ref="C3:R3"/>
    <mergeCell ref="C5:C6"/>
    <mergeCell ref="D5:F5"/>
    <mergeCell ref="G5:G6"/>
    <mergeCell ref="H5:J5"/>
    <mergeCell ref="K5:K6"/>
    <mergeCell ref="L5:N5"/>
    <mergeCell ref="O5:O6"/>
    <mergeCell ref="P5:R5"/>
    <mergeCell ref="S5:S6"/>
    <mergeCell ref="T5:V5"/>
    <mergeCell ref="C20:G20"/>
    <mergeCell ref="C26:D26"/>
    <mergeCell ref="C27:D27"/>
    <mergeCell ref="C21:D21"/>
    <mergeCell ref="C22:D22"/>
    <mergeCell ref="C23:D23"/>
    <mergeCell ref="C24:D24"/>
    <mergeCell ref="C25:D2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6"/>
  <sheetViews>
    <sheetView rightToLeft="1" topLeftCell="A13" zoomScale="90" zoomScaleNormal="90" workbookViewId="0">
      <selection activeCell="B20" sqref="B20"/>
    </sheetView>
  </sheetViews>
  <sheetFormatPr defaultRowHeight="14.4" x14ac:dyDescent="0.3"/>
  <cols>
    <col min="1" max="1" width="5.109375" customWidth="1"/>
    <col min="2" max="2" width="13" customWidth="1"/>
    <col min="3" max="3" width="12.6640625" customWidth="1"/>
    <col min="4" max="9" width="13.6640625" customWidth="1"/>
    <col min="10" max="11" width="13.6640625" hidden="1" customWidth="1"/>
    <col min="12" max="13" width="9.109375" hidden="1" customWidth="1"/>
    <col min="14" max="14" width="9.109375" customWidth="1"/>
    <col min="15" max="15" width="20.44140625" customWidth="1"/>
  </cols>
  <sheetData>
    <row r="3" spans="2:13" ht="27.6" x14ac:dyDescent="0.3">
      <c r="B3" s="106" t="s">
        <v>28</v>
      </c>
      <c r="C3" s="106"/>
      <c r="D3" s="106"/>
      <c r="E3" s="106"/>
      <c r="F3" s="106"/>
      <c r="G3" s="106"/>
      <c r="H3" s="106"/>
      <c r="I3" s="106"/>
    </row>
    <row r="4" spans="2:13" ht="15" thickBot="1" x14ac:dyDescent="0.35"/>
    <row r="5" spans="2:13" ht="18.75" customHeight="1" thickTop="1" x14ac:dyDescent="0.3">
      <c r="B5" s="93" t="s">
        <v>0</v>
      </c>
      <c r="C5" s="115" t="s">
        <v>12</v>
      </c>
      <c r="D5" s="93" t="s">
        <v>0</v>
      </c>
      <c r="E5" s="115" t="s">
        <v>12</v>
      </c>
      <c r="F5" s="93" t="s">
        <v>0</v>
      </c>
      <c r="G5" s="91" t="s">
        <v>12</v>
      </c>
      <c r="H5" s="93" t="s">
        <v>0</v>
      </c>
      <c r="I5" s="118" t="s">
        <v>12</v>
      </c>
    </row>
    <row r="6" spans="2:13" ht="18.75" customHeight="1" thickBot="1" x14ac:dyDescent="0.35">
      <c r="B6" s="94"/>
      <c r="C6" s="116"/>
      <c r="D6" s="94"/>
      <c r="E6" s="116"/>
      <c r="F6" s="94"/>
      <c r="G6" s="117"/>
      <c r="H6" s="94"/>
      <c r="I6" s="119"/>
    </row>
    <row r="7" spans="2:13" ht="18.75" customHeight="1" x14ac:dyDescent="0.3">
      <c r="B7" s="64">
        <v>1360</v>
      </c>
      <c r="C7" s="38" t="s">
        <v>13</v>
      </c>
      <c r="D7" s="66">
        <v>1370</v>
      </c>
      <c r="E7" s="42">
        <f>'[1]شخص ثالث'!$A$22</f>
        <v>99.34</v>
      </c>
      <c r="F7" s="64">
        <v>1380</v>
      </c>
      <c r="G7" s="58">
        <f>'[2]-'!$N$101</f>
        <v>129.66</v>
      </c>
      <c r="H7" s="64">
        <v>1390</v>
      </c>
      <c r="I7" s="8">
        <v>89.8</v>
      </c>
      <c r="K7" s="55">
        <f>E7-C16</f>
        <v>12.950000000000003</v>
      </c>
      <c r="L7" s="85">
        <f>G7-E16</f>
        <v>10.759999999999991</v>
      </c>
      <c r="M7" s="85">
        <f>I7-G16</f>
        <v>-2.0851212334010398</v>
      </c>
    </row>
    <row r="8" spans="2:13" ht="18.75" customHeight="1" x14ac:dyDescent="0.3">
      <c r="B8" s="64">
        <v>1361</v>
      </c>
      <c r="C8" s="39" t="s">
        <v>13</v>
      </c>
      <c r="D8" s="64">
        <v>1371</v>
      </c>
      <c r="E8" s="40">
        <f>'[1]شخص ثالث'!$A$23</f>
        <v>80.040000000000006</v>
      </c>
      <c r="F8" s="64">
        <v>1381</v>
      </c>
      <c r="G8" s="58">
        <f>'[2]-'!$N$102</f>
        <v>127.45</v>
      </c>
      <c r="H8" s="64">
        <v>1391</v>
      </c>
      <c r="I8" s="8">
        <v>90.1</v>
      </c>
      <c r="K8" s="55">
        <f>E8-E7</f>
        <v>-19.299999999999997</v>
      </c>
      <c r="L8" s="85">
        <f>G8-G7</f>
        <v>-2.2099999999999937</v>
      </c>
      <c r="M8" s="85">
        <f>I8-I7</f>
        <v>0.29999999999999716</v>
      </c>
    </row>
    <row r="9" spans="2:13" ht="18.75" customHeight="1" x14ac:dyDescent="0.3">
      <c r="B9" s="64">
        <v>1362</v>
      </c>
      <c r="C9" s="39" t="s">
        <v>13</v>
      </c>
      <c r="D9" s="64">
        <v>1372</v>
      </c>
      <c r="E9" s="43">
        <f>'[1]شخص ثالث'!$A$24</f>
        <v>111.17</v>
      </c>
      <c r="F9" s="64">
        <v>1382</v>
      </c>
      <c r="G9" s="58">
        <f>'[2]-'!$N$103</f>
        <v>109.72</v>
      </c>
      <c r="H9" s="64">
        <v>1392</v>
      </c>
      <c r="I9" s="8">
        <v>103.7</v>
      </c>
      <c r="K9" s="55">
        <f>E9-E8</f>
        <v>31.129999999999995</v>
      </c>
      <c r="L9" s="85">
        <f t="shared" ref="L9:L15" si="0">G9-G8</f>
        <v>-17.730000000000004</v>
      </c>
      <c r="M9" s="85">
        <f>I9-I8</f>
        <v>13.600000000000009</v>
      </c>
    </row>
    <row r="10" spans="2:13" ht="18.75" customHeight="1" x14ac:dyDescent="0.3">
      <c r="B10" s="75">
        <v>1363</v>
      </c>
      <c r="C10" s="39" t="s">
        <v>13</v>
      </c>
      <c r="D10" s="64">
        <v>1373</v>
      </c>
      <c r="E10" s="43">
        <f>'[1]شخص ثالث'!$A$25</f>
        <v>165.56</v>
      </c>
      <c r="F10" s="64">
        <v>1383</v>
      </c>
      <c r="G10" s="58">
        <f>'[2]-'!$N$104</f>
        <v>102.68</v>
      </c>
      <c r="H10" s="64">
        <v>1393</v>
      </c>
      <c r="I10" s="8">
        <v>105.9</v>
      </c>
      <c r="K10" s="55">
        <f t="shared" ref="K10:K15" si="1">E10-E9</f>
        <v>54.39</v>
      </c>
      <c r="L10" s="85">
        <f t="shared" si="0"/>
        <v>-7.039999999999992</v>
      </c>
      <c r="M10" s="85">
        <f t="shared" ref="M10:M14" si="2">I10-I9</f>
        <v>2.2000000000000028</v>
      </c>
    </row>
    <row r="11" spans="2:13" ht="18.75" customHeight="1" x14ac:dyDescent="0.3">
      <c r="B11" s="75">
        <v>1364</v>
      </c>
      <c r="C11" s="39" t="s">
        <v>13</v>
      </c>
      <c r="D11" s="64">
        <v>1374</v>
      </c>
      <c r="E11" s="43">
        <f>'[1]شخص ثالث'!$A$26</f>
        <v>138.86000000000001</v>
      </c>
      <c r="F11" s="64">
        <v>1384</v>
      </c>
      <c r="G11" s="58">
        <f>'[2]-'!$N$105</f>
        <v>100.78777929604372</v>
      </c>
      <c r="H11" s="64">
        <v>1394</v>
      </c>
      <c r="I11" s="8">
        <v>104.4</v>
      </c>
      <c r="K11" s="55">
        <f t="shared" si="1"/>
        <v>-26.699999999999989</v>
      </c>
      <c r="L11" s="85">
        <f t="shared" si="0"/>
        <v>-1.8922207039562835</v>
      </c>
      <c r="M11" s="85">
        <f t="shared" si="2"/>
        <v>-1.5</v>
      </c>
    </row>
    <row r="12" spans="2:13" ht="18.75" customHeight="1" x14ac:dyDescent="0.3">
      <c r="B12" s="75">
        <v>1365</v>
      </c>
      <c r="C12" s="39" t="s">
        <v>13</v>
      </c>
      <c r="D12" s="64">
        <v>1375</v>
      </c>
      <c r="E12" s="43">
        <f>'[1]شخص ثالث'!$A$27</f>
        <v>162.16999999999999</v>
      </c>
      <c r="F12" s="64">
        <v>1385</v>
      </c>
      <c r="G12" s="58">
        <v>100.4</v>
      </c>
      <c r="H12" s="64">
        <v>1395</v>
      </c>
      <c r="I12" s="8">
        <v>105.9</v>
      </c>
      <c r="K12" s="55">
        <f t="shared" si="1"/>
        <v>23.309999999999974</v>
      </c>
      <c r="L12" s="85">
        <f t="shared" si="0"/>
        <v>-0.38777929604371764</v>
      </c>
      <c r="M12" s="85">
        <f t="shared" si="2"/>
        <v>1.5</v>
      </c>
    </row>
    <row r="13" spans="2:13" ht="18.75" customHeight="1" x14ac:dyDescent="0.3">
      <c r="B13" s="75">
        <v>1366</v>
      </c>
      <c r="C13" s="40">
        <f>'[1]شخص ثالث'!$A$18</f>
        <v>101.21</v>
      </c>
      <c r="D13" s="64">
        <v>1376</v>
      </c>
      <c r="E13" s="44">
        <f>'[2]-'!$N$97</f>
        <v>156.56</v>
      </c>
      <c r="F13" s="64">
        <v>1386</v>
      </c>
      <c r="G13" s="58">
        <v>103.86</v>
      </c>
      <c r="H13" s="64">
        <v>1396</v>
      </c>
      <c r="I13" s="8">
        <v>98</v>
      </c>
      <c r="K13" s="55">
        <f t="shared" si="1"/>
        <v>-5.6099999999999852</v>
      </c>
      <c r="L13" s="85">
        <f t="shared" si="0"/>
        <v>3.4599999999999937</v>
      </c>
      <c r="M13" s="85">
        <f t="shared" si="2"/>
        <v>-7.9000000000000057</v>
      </c>
    </row>
    <row r="14" spans="2:13" ht="18.75" customHeight="1" x14ac:dyDescent="0.3">
      <c r="B14" s="75">
        <v>1367</v>
      </c>
      <c r="C14" s="40">
        <f>'[1]شخص ثالث'!$A$19</f>
        <v>114.21</v>
      </c>
      <c r="D14" s="64">
        <v>1377</v>
      </c>
      <c r="E14" s="44">
        <f>'[2]-'!$N$98</f>
        <v>138.66</v>
      </c>
      <c r="F14" s="64">
        <v>1387</v>
      </c>
      <c r="G14" s="58">
        <v>94.37</v>
      </c>
      <c r="H14" s="64">
        <v>1397</v>
      </c>
      <c r="I14" s="8">
        <v>113.5</v>
      </c>
      <c r="J14" s="55">
        <f>C14-C13</f>
        <v>13</v>
      </c>
      <c r="K14" s="55">
        <f t="shared" si="1"/>
        <v>-17.900000000000006</v>
      </c>
      <c r="L14" s="85">
        <f t="shared" si="0"/>
        <v>-9.4899999999999949</v>
      </c>
      <c r="M14" s="85">
        <f t="shared" si="2"/>
        <v>15.5</v>
      </c>
    </row>
    <row r="15" spans="2:13" ht="18.75" customHeight="1" x14ac:dyDescent="0.3">
      <c r="B15" s="75">
        <v>1368</v>
      </c>
      <c r="C15" s="40">
        <f>'[1]شخص ثالث'!$A$20</f>
        <v>97.94</v>
      </c>
      <c r="D15" s="64">
        <v>1378</v>
      </c>
      <c r="E15" s="44">
        <f>'[2]-'!$N$99</f>
        <v>120.25</v>
      </c>
      <c r="F15" s="64">
        <v>1388</v>
      </c>
      <c r="G15" s="58">
        <v>90.95</v>
      </c>
      <c r="H15" s="64">
        <v>1398</v>
      </c>
      <c r="I15" s="8">
        <v>107.1</v>
      </c>
      <c r="J15" s="55">
        <f>C15-C14</f>
        <v>-16.269999999999996</v>
      </c>
      <c r="K15" s="55">
        <f t="shared" si="1"/>
        <v>-18.409999999999997</v>
      </c>
      <c r="L15" s="85">
        <f t="shared" si="0"/>
        <v>-3.4200000000000017</v>
      </c>
      <c r="M15" s="85">
        <f>I15-I14</f>
        <v>-6.4000000000000057</v>
      </c>
    </row>
    <row r="16" spans="2:13" ht="18.75" customHeight="1" thickBot="1" x14ac:dyDescent="0.35">
      <c r="B16" s="76">
        <v>1369</v>
      </c>
      <c r="C16" s="41">
        <f>'[1]شخص ثالث'!$A$21</f>
        <v>86.39</v>
      </c>
      <c r="D16" s="65">
        <v>1379</v>
      </c>
      <c r="E16" s="45">
        <f>'[2]-'!$N$100</f>
        <v>118.9</v>
      </c>
      <c r="F16" s="65">
        <v>1389</v>
      </c>
      <c r="G16" s="87">
        <f>[3]بازار!$D$12</f>
        <v>91.885121233401037</v>
      </c>
      <c r="H16" s="65">
        <v>1399</v>
      </c>
      <c r="I16" s="86">
        <v>108.8</v>
      </c>
      <c r="J16" s="55">
        <f>C16-C15</f>
        <v>-11.549999999999997</v>
      </c>
      <c r="K16" s="55">
        <f>E16-E15</f>
        <v>-1.3499999999999943</v>
      </c>
      <c r="L16" s="85">
        <f>G16-G15</f>
        <v>0.93512123340103415</v>
      </c>
      <c r="M16" s="85">
        <f>I16-I15</f>
        <v>1.7000000000000028</v>
      </c>
    </row>
    <row r="17" spans="2:9" ht="22.5" customHeight="1" thickTop="1" x14ac:dyDescent="0.3">
      <c r="H17" s="72"/>
      <c r="I17" s="84"/>
    </row>
    <row r="19" spans="2:9" ht="29.25" customHeight="1" thickBot="1" x14ac:dyDescent="0.35">
      <c r="B19" s="114" t="s">
        <v>31</v>
      </c>
      <c r="C19" s="114"/>
      <c r="D19" s="114"/>
      <c r="E19" s="79"/>
      <c r="F19" s="79"/>
    </row>
    <row r="20" spans="2:9" ht="27.75" customHeight="1" thickTop="1" thickBot="1" x14ac:dyDescent="0.35">
      <c r="B20" s="28" t="s">
        <v>0</v>
      </c>
      <c r="C20" s="29" t="s">
        <v>14</v>
      </c>
      <c r="D20" s="54" t="s">
        <v>15</v>
      </c>
      <c r="E20" s="30"/>
      <c r="F20" s="31"/>
    </row>
    <row r="21" spans="2:9" ht="27.75" customHeight="1" thickTop="1" x14ac:dyDescent="0.3">
      <c r="B21" s="33" t="s">
        <v>24</v>
      </c>
      <c r="C21" s="34">
        <f>SUM(C13:C16)/4</f>
        <v>99.9375</v>
      </c>
      <c r="D21" s="21">
        <f>SUM(J14:J16)/3</f>
        <v>-4.9399999999999977</v>
      </c>
    </row>
    <row r="22" spans="2:9" ht="27.75" customHeight="1" x14ac:dyDescent="0.3">
      <c r="B22" s="33" t="s">
        <v>10</v>
      </c>
      <c r="C22" s="34">
        <f>SUM(E7:E16)/10</f>
        <v>129.15100000000001</v>
      </c>
      <c r="D22" s="21">
        <f>SUM(K7:K16)/10</f>
        <v>3.2510000000000003</v>
      </c>
    </row>
    <row r="23" spans="2:9" ht="27.75" customHeight="1" x14ac:dyDescent="0.3">
      <c r="B23" s="33" t="s">
        <v>11</v>
      </c>
      <c r="C23" s="34">
        <f>SUM(G7:G16)/10</f>
        <v>105.17629005294448</v>
      </c>
      <c r="D23" s="21">
        <f>SUM(L7:L16)/10</f>
        <v>-2.7014878766598969</v>
      </c>
    </row>
    <row r="24" spans="2:9" ht="27.75" customHeight="1" thickBot="1" x14ac:dyDescent="0.35">
      <c r="B24" s="33" t="s">
        <v>16</v>
      </c>
      <c r="C24" s="34">
        <f>SUM(I7:I16)/10</f>
        <v>102.72</v>
      </c>
      <c r="D24" s="21">
        <f>SUM(M7:M16)/10</f>
        <v>1.691487876659896</v>
      </c>
    </row>
    <row r="25" spans="2:9" ht="27.75" customHeight="1" thickTop="1" thickBot="1" x14ac:dyDescent="0.35">
      <c r="B25" s="35" t="s">
        <v>25</v>
      </c>
      <c r="C25" s="36">
        <f>SUM(C13:C16,E7:E16,G7:G16,I7:I16)/34</f>
        <v>110.88890883910133</v>
      </c>
      <c r="D25" s="37">
        <f>SUM(J14:J16,K7:K16,L7:L16,M7:M16)/33</f>
        <v>0.23000000000000009</v>
      </c>
    </row>
    <row r="26" spans="2:9" ht="27.75" customHeight="1" thickTop="1" x14ac:dyDescent="0.3"/>
  </sheetData>
  <mergeCells count="10">
    <mergeCell ref="B19:D19"/>
    <mergeCell ref="C5:C6"/>
    <mergeCell ref="E5:E6"/>
    <mergeCell ref="G5:G6"/>
    <mergeCell ref="B3:I3"/>
    <mergeCell ref="B5:B6"/>
    <mergeCell ref="D5:D6"/>
    <mergeCell ref="F5:F6"/>
    <mergeCell ref="H5:H6"/>
    <mergeCell ref="I5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8"/>
  <sheetViews>
    <sheetView rightToLeft="1" topLeftCell="A17" zoomScale="80" zoomScaleNormal="80" workbookViewId="0">
      <selection activeCell="B20" sqref="B20:D20"/>
    </sheetView>
  </sheetViews>
  <sheetFormatPr defaultRowHeight="14.4" x14ac:dyDescent="0.3"/>
  <cols>
    <col min="1" max="1" width="5.109375" customWidth="1"/>
    <col min="2" max="2" width="15.109375" customWidth="1"/>
    <col min="3" max="3" width="13.6640625" customWidth="1"/>
    <col min="4" max="4" width="15.33203125" customWidth="1"/>
    <col min="5" max="16" width="13.6640625" customWidth="1"/>
  </cols>
  <sheetData>
    <row r="3" spans="2:16" ht="27.6" x14ac:dyDescent="0.3">
      <c r="B3" s="106" t="s">
        <v>29</v>
      </c>
      <c r="C3" s="106"/>
      <c r="D3" s="106"/>
      <c r="E3" s="106"/>
      <c r="F3" s="106"/>
      <c r="G3" s="106"/>
      <c r="H3" s="106"/>
      <c r="I3" s="106"/>
      <c r="J3" s="77"/>
      <c r="K3" s="77"/>
      <c r="L3" s="77"/>
      <c r="M3" s="77"/>
    </row>
    <row r="4" spans="2:16" ht="15" thickBot="1" x14ac:dyDescent="0.35"/>
    <row r="5" spans="2:16" ht="18.75" customHeight="1" thickTop="1" x14ac:dyDescent="0.3">
      <c r="B5" s="89" t="s">
        <v>0</v>
      </c>
      <c r="C5" s="122" t="s">
        <v>21</v>
      </c>
      <c r="D5" s="120" t="s">
        <v>20</v>
      </c>
      <c r="E5" s="93" t="s">
        <v>0</v>
      </c>
      <c r="F5" s="122" t="s">
        <v>21</v>
      </c>
      <c r="G5" s="120" t="s">
        <v>20</v>
      </c>
      <c r="H5" s="93" t="s">
        <v>0</v>
      </c>
      <c r="I5" s="122" t="s">
        <v>21</v>
      </c>
      <c r="J5" s="120" t="s">
        <v>20</v>
      </c>
      <c r="K5" s="93" t="s">
        <v>0</v>
      </c>
      <c r="L5" s="122" t="s">
        <v>21</v>
      </c>
      <c r="M5" s="125" t="s">
        <v>20</v>
      </c>
      <c r="N5" s="89" t="s">
        <v>0</v>
      </c>
      <c r="O5" s="122" t="s">
        <v>21</v>
      </c>
      <c r="P5" s="125" t="s">
        <v>20</v>
      </c>
    </row>
    <row r="6" spans="2:16" ht="21.75" customHeight="1" thickBot="1" x14ac:dyDescent="0.35">
      <c r="B6" s="90"/>
      <c r="C6" s="123"/>
      <c r="D6" s="121"/>
      <c r="E6" s="94"/>
      <c r="F6" s="123"/>
      <c r="G6" s="121"/>
      <c r="H6" s="94"/>
      <c r="I6" s="123"/>
      <c r="J6" s="121"/>
      <c r="K6" s="94"/>
      <c r="L6" s="123"/>
      <c r="M6" s="126"/>
      <c r="N6" s="90"/>
      <c r="O6" s="123"/>
      <c r="P6" s="126"/>
    </row>
    <row r="7" spans="2:16" ht="18.75" hidden="1" customHeight="1" thickBot="1" x14ac:dyDescent="0.35">
      <c r="B7" s="74">
        <v>1349</v>
      </c>
      <c r="C7" s="26">
        <f>خسارت!D7/'حق بیمه'!D7*100</f>
        <v>62.107803700724048</v>
      </c>
      <c r="D7" s="27"/>
      <c r="E7" s="63"/>
      <c r="F7" s="2"/>
      <c r="G7" s="27"/>
      <c r="H7" s="63"/>
      <c r="I7" s="2"/>
      <c r="J7" s="27"/>
      <c r="K7" s="63"/>
      <c r="L7" s="2"/>
      <c r="M7" s="5"/>
      <c r="N7" s="74"/>
      <c r="O7" s="2"/>
      <c r="P7" s="5"/>
    </row>
    <row r="8" spans="2:16" ht="21.75" customHeight="1" x14ac:dyDescent="0.3">
      <c r="B8" s="71">
        <v>1350</v>
      </c>
      <c r="C8" s="40">
        <f>خسارت!D8/'حق بیمه'!D8*100</f>
        <v>59.349808378485527</v>
      </c>
      <c r="D8" s="46">
        <f>C8-C7</f>
        <v>-2.7579953222385214</v>
      </c>
      <c r="E8" s="64">
        <v>1360</v>
      </c>
      <c r="F8" s="44">
        <f>خسارت!H8/'حق بیمه'!H8*100</f>
        <v>63.307692307692307</v>
      </c>
      <c r="G8" s="46">
        <f>F8-C17</f>
        <v>-13.656130119520157</v>
      </c>
      <c r="H8" s="66">
        <v>1370</v>
      </c>
      <c r="I8" s="44">
        <f>خسارت!L8/'حق بیمه'!L8*100</f>
        <v>50.595340743411668</v>
      </c>
      <c r="J8" s="46">
        <f>I8-F17</f>
        <v>-9.8282411970753571</v>
      </c>
      <c r="K8" s="64">
        <v>1380</v>
      </c>
      <c r="L8" s="44">
        <f>خسارت!P8/'حق بیمه'!P8*100</f>
        <v>98.099685229501588</v>
      </c>
      <c r="M8" s="51">
        <f>L8-I17</f>
        <v>-7.8240644363903442</v>
      </c>
      <c r="N8" s="71">
        <v>1390</v>
      </c>
      <c r="O8" s="44">
        <f>خسارت!T8/'حق بیمه'!T8*100</f>
        <v>69.044406564941312</v>
      </c>
      <c r="P8" s="51">
        <f>O8-L17</f>
        <v>-13.532494977099518</v>
      </c>
    </row>
    <row r="9" spans="2:16" ht="21.75" customHeight="1" x14ac:dyDescent="0.3">
      <c r="B9" s="71">
        <v>1351</v>
      </c>
      <c r="C9" s="40">
        <f>خسارت!D9/'حق بیمه'!D9*100</f>
        <v>53.862776877363586</v>
      </c>
      <c r="D9" s="47">
        <f>C9-C8</f>
        <v>-5.4870315011219404</v>
      </c>
      <c r="E9" s="64">
        <v>1361</v>
      </c>
      <c r="F9" s="44">
        <f>خسارت!H9/'حق بیمه'!H9*100</f>
        <v>65.252558063992211</v>
      </c>
      <c r="G9" s="46">
        <f>F9-F8</f>
        <v>1.9448657562999045</v>
      </c>
      <c r="H9" s="64">
        <v>1371</v>
      </c>
      <c r="I9" s="44">
        <f>خسارت!L9/'حق بیمه'!L9*100</f>
        <v>62.753829711435692</v>
      </c>
      <c r="J9" s="46">
        <f>I9-I8</f>
        <v>12.158488968024024</v>
      </c>
      <c r="K9" s="64">
        <v>1381</v>
      </c>
      <c r="L9" s="44">
        <f>خسارت!P9/'حق بیمه'!P9*100</f>
        <v>101.5545081038704</v>
      </c>
      <c r="M9" s="51">
        <f>L9-L8</f>
        <v>3.4548228743688156</v>
      </c>
      <c r="N9" s="71">
        <v>1391</v>
      </c>
      <c r="O9" s="44">
        <f>خسارت!T9/'حق بیمه'!T9*100</f>
        <v>63.710218880085947</v>
      </c>
      <c r="P9" s="51">
        <f>O9-O8</f>
        <v>-5.3341876848553653</v>
      </c>
    </row>
    <row r="10" spans="2:16" ht="21.75" customHeight="1" x14ac:dyDescent="0.3">
      <c r="B10" s="71">
        <v>1352</v>
      </c>
      <c r="C10" s="40">
        <f>خسارت!D10/'حق بیمه'!D10*100</f>
        <v>58.293943870014765</v>
      </c>
      <c r="D10" s="47">
        <f t="shared" ref="D10:D17" si="0">C10-C9</f>
        <v>4.4311669926511783</v>
      </c>
      <c r="E10" s="64">
        <v>1362</v>
      </c>
      <c r="F10" s="44">
        <f>خسارت!H10/'حق بیمه'!H10*100</f>
        <v>76.267927982911203</v>
      </c>
      <c r="G10" s="46">
        <f t="shared" ref="G10:G17" si="1">F10-F9</f>
        <v>11.015369918918992</v>
      </c>
      <c r="H10" s="64">
        <v>1372</v>
      </c>
      <c r="I10" s="44">
        <f>خسارت!L10/'حق بیمه'!L10*100</f>
        <v>88.051089465242754</v>
      </c>
      <c r="J10" s="46">
        <f t="shared" ref="J10:J17" si="2">I10-I9</f>
        <v>25.297259753807062</v>
      </c>
      <c r="K10" s="64">
        <v>1382</v>
      </c>
      <c r="L10" s="44">
        <f>خسارت!P10/'حق بیمه'!P10*100</f>
        <v>95.420756017581226</v>
      </c>
      <c r="M10" s="51">
        <f t="shared" ref="M10:M17" si="3">L10-L9</f>
        <v>-6.1337520862891779</v>
      </c>
      <c r="N10" s="71">
        <v>1392</v>
      </c>
      <c r="O10" s="44">
        <f>خسارت!T10/'حق بیمه'!T10*100</f>
        <v>71.00668567524167</v>
      </c>
      <c r="P10" s="51">
        <f>O10-O9</f>
        <v>7.2964667951557232</v>
      </c>
    </row>
    <row r="11" spans="2:16" ht="21.75" customHeight="1" x14ac:dyDescent="0.3">
      <c r="B11" s="71">
        <v>1353</v>
      </c>
      <c r="C11" s="40">
        <f>خسارت!D11/'حق بیمه'!D11*100</f>
        <v>73.774976213130344</v>
      </c>
      <c r="D11" s="47">
        <f t="shared" si="0"/>
        <v>15.481032343115579</v>
      </c>
      <c r="E11" s="75">
        <v>1363</v>
      </c>
      <c r="F11" s="44">
        <f>خسارت!H11/'حق بیمه'!H11*100</f>
        <v>81.528587756058954</v>
      </c>
      <c r="G11" s="46">
        <f t="shared" si="1"/>
        <v>5.2606597731477507</v>
      </c>
      <c r="H11" s="64">
        <v>1373</v>
      </c>
      <c r="I11" s="44">
        <f>خسارت!L11/'حق بیمه'!L11*100</f>
        <v>120.9374321880651</v>
      </c>
      <c r="J11" s="46">
        <f t="shared" si="2"/>
        <v>32.886342722822349</v>
      </c>
      <c r="K11" s="64">
        <v>1383</v>
      </c>
      <c r="L11" s="44">
        <f>خسارت!P11/'حق بیمه'!P11*100</f>
        <v>83.555797408909498</v>
      </c>
      <c r="M11" s="51">
        <f t="shared" si="3"/>
        <v>-11.864958608671728</v>
      </c>
      <c r="N11" s="71">
        <v>1393</v>
      </c>
      <c r="O11" s="44">
        <f>خسارت!T11/'حق بیمه'!T11*100</f>
        <v>66.674185700179294</v>
      </c>
      <c r="P11" s="51">
        <f t="shared" ref="P11:P16" si="4">O11-O10</f>
        <v>-4.3324999750623761</v>
      </c>
    </row>
    <row r="12" spans="2:16" ht="21.75" customHeight="1" x14ac:dyDescent="0.3">
      <c r="B12" s="71">
        <v>1354</v>
      </c>
      <c r="C12" s="40">
        <f>خسارت!D12/'حق بیمه'!D12*100</f>
        <v>77.086729004031923</v>
      </c>
      <c r="D12" s="47">
        <f t="shared" si="0"/>
        <v>3.3117527909015791</v>
      </c>
      <c r="E12" s="75">
        <v>1364</v>
      </c>
      <c r="F12" s="44">
        <f>خسارت!H12/'حق بیمه'!H12*100</f>
        <v>63.998640496218883</v>
      </c>
      <c r="G12" s="46">
        <f t="shared" si="1"/>
        <v>-17.529947259840071</v>
      </c>
      <c r="H12" s="64">
        <v>1374</v>
      </c>
      <c r="I12" s="44">
        <f>خسارت!L12/'حق بیمه'!L12*100</f>
        <v>92.475874070558447</v>
      </c>
      <c r="J12" s="46">
        <f t="shared" si="2"/>
        <v>-28.461558117506655</v>
      </c>
      <c r="K12" s="64">
        <v>1384</v>
      </c>
      <c r="L12" s="44">
        <f>خسارت!P12/'حق بیمه'!P12*100</f>
        <v>88.604897346398772</v>
      </c>
      <c r="M12" s="51">
        <f t="shared" si="3"/>
        <v>5.0490999374892738</v>
      </c>
      <c r="N12" s="71">
        <v>1394</v>
      </c>
      <c r="O12" s="44">
        <f>خسارت!T12/'حق بیمه'!T12*100</f>
        <v>74.853160345273679</v>
      </c>
      <c r="P12" s="51">
        <f t="shared" si="4"/>
        <v>8.1789746450943852</v>
      </c>
    </row>
    <row r="13" spans="2:16" ht="21.75" customHeight="1" x14ac:dyDescent="0.3">
      <c r="B13" s="71">
        <v>1355</v>
      </c>
      <c r="C13" s="40">
        <f>خسارت!D13/'حق بیمه'!D13*100</f>
        <v>80.060781779438997</v>
      </c>
      <c r="D13" s="47">
        <f t="shared" si="0"/>
        <v>2.974052775407074</v>
      </c>
      <c r="E13" s="75">
        <v>1365</v>
      </c>
      <c r="F13" s="44">
        <f>خسارت!H13/'حق بیمه'!H13*100</f>
        <v>52.711628405155494</v>
      </c>
      <c r="G13" s="46">
        <f t="shared" si="1"/>
        <v>-11.287012091063389</v>
      </c>
      <c r="H13" s="64">
        <v>1375</v>
      </c>
      <c r="I13" s="44">
        <f>خسارت!L13/'حق بیمه'!L13*100</f>
        <v>121.17585228962973</v>
      </c>
      <c r="J13" s="46">
        <f t="shared" si="2"/>
        <v>28.699978219071284</v>
      </c>
      <c r="K13" s="64">
        <v>1385</v>
      </c>
      <c r="L13" s="44">
        <f>خسارت!P13/'حق بیمه'!P13*100</f>
        <v>81.961699498936085</v>
      </c>
      <c r="M13" s="51">
        <f t="shared" si="3"/>
        <v>-6.6431978474626874</v>
      </c>
      <c r="N13" s="71">
        <v>1395</v>
      </c>
      <c r="O13" s="44">
        <f>خسارت!T13/'حق بیمه'!T13*100</f>
        <v>72.223631595181033</v>
      </c>
      <c r="P13" s="51">
        <f t="shared" si="4"/>
        <v>-2.6295287500926463</v>
      </c>
    </row>
    <row r="14" spans="2:16" ht="21.75" customHeight="1" x14ac:dyDescent="0.3">
      <c r="B14" s="71">
        <v>1356</v>
      </c>
      <c r="C14" s="40">
        <f>خسارت!D14/'حق بیمه'!D14*100</f>
        <v>81.287553648068666</v>
      </c>
      <c r="D14" s="47">
        <f t="shared" si="0"/>
        <v>1.2267718686296689</v>
      </c>
      <c r="E14" s="75">
        <v>1366</v>
      </c>
      <c r="F14" s="44">
        <f>خسارت!H14/'حق بیمه'!H14*100</f>
        <v>90.680214069650191</v>
      </c>
      <c r="G14" s="46">
        <f t="shared" si="1"/>
        <v>37.968585664494697</v>
      </c>
      <c r="H14" s="64">
        <v>1376</v>
      </c>
      <c r="I14" s="44">
        <f>خسارت!L14/'حق بیمه'!L14*100</f>
        <v>135.54997886867341</v>
      </c>
      <c r="J14" s="46">
        <f t="shared" si="2"/>
        <v>14.374126579043676</v>
      </c>
      <c r="K14" s="64">
        <v>1386</v>
      </c>
      <c r="L14" s="44">
        <f>خسارت!P14/'حق بیمه'!P14*100</f>
        <v>90.004058522564719</v>
      </c>
      <c r="M14" s="51">
        <f t="shared" si="3"/>
        <v>8.0423590236286344</v>
      </c>
      <c r="N14" s="71">
        <v>1396</v>
      </c>
      <c r="O14" s="44">
        <f>خسارت!T14/'حق بیمه'!T14*100</f>
        <v>71.172962699354997</v>
      </c>
      <c r="P14" s="51">
        <f t="shared" si="4"/>
        <v>-1.0506688958260355</v>
      </c>
    </row>
    <row r="15" spans="2:16" ht="21.75" customHeight="1" x14ac:dyDescent="0.3">
      <c r="B15" s="71">
        <v>1357</v>
      </c>
      <c r="C15" s="40">
        <f>خسارت!D15/'حق بیمه'!D15*100</f>
        <v>99.846866505876491</v>
      </c>
      <c r="D15" s="47">
        <f t="shared" si="0"/>
        <v>18.559312857807825</v>
      </c>
      <c r="E15" s="75">
        <v>1367</v>
      </c>
      <c r="F15" s="44">
        <f>خسارت!H15/'حق بیمه'!H15*100</f>
        <v>76.010738875016244</v>
      </c>
      <c r="G15" s="46">
        <f t="shared" si="1"/>
        <v>-14.669475194633947</v>
      </c>
      <c r="H15" s="64">
        <v>1377</v>
      </c>
      <c r="I15" s="44">
        <f>خسارت!L15/'حق بیمه'!L15*100</f>
        <v>110.7091344142697</v>
      </c>
      <c r="J15" s="46">
        <f t="shared" si="2"/>
        <v>-24.840844454403708</v>
      </c>
      <c r="K15" s="64">
        <v>1387</v>
      </c>
      <c r="L15" s="44">
        <f>خسارت!P15/'حق بیمه'!P15*100</f>
        <v>81.466234514862478</v>
      </c>
      <c r="M15" s="51">
        <f t="shared" si="3"/>
        <v>-8.5378240077022411</v>
      </c>
      <c r="N15" s="71">
        <v>1397</v>
      </c>
      <c r="O15" s="44">
        <f>خسارت!T15/'حق بیمه'!T15*100</f>
        <v>80.325069054513705</v>
      </c>
      <c r="P15" s="51">
        <f t="shared" si="4"/>
        <v>9.1521063551587076</v>
      </c>
    </row>
    <row r="16" spans="2:16" ht="21.75" customHeight="1" x14ac:dyDescent="0.3">
      <c r="B16" s="71">
        <v>1358</v>
      </c>
      <c r="C16" s="40">
        <f>خسارت!D16/'حق بیمه'!D16*100</f>
        <v>102.53317249698431</v>
      </c>
      <c r="D16" s="47">
        <f t="shared" si="0"/>
        <v>2.6863059911078153</v>
      </c>
      <c r="E16" s="75">
        <v>1368</v>
      </c>
      <c r="F16" s="44">
        <f>خسارت!H16/'حق بیمه'!H16*100</f>
        <v>80.0750538295909</v>
      </c>
      <c r="G16" s="46">
        <f t="shared" si="1"/>
        <v>4.0643149545746553</v>
      </c>
      <c r="H16" s="64">
        <v>1378</v>
      </c>
      <c r="I16" s="44">
        <f>خسارت!L16/'حق بیمه'!L16*100</f>
        <v>97.040835865889363</v>
      </c>
      <c r="J16" s="46">
        <f t="shared" si="2"/>
        <v>-13.668298548380335</v>
      </c>
      <c r="K16" s="64">
        <v>1388</v>
      </c>
      <c r="L16" s="44">
        <f>خسارت!P16/'حق بیمه'!P16*100</f>
        <v>86.757863344620702</v>
      </c>
      <c r="M16" s="51">
        <f t="shared" si="3"/>
        <v>5.2916288297582241</v>
      </c>
      <c r="N16" s="71">
        <v>1398</v>
      </c>
      <c r="O16" s="44">
        <f>خسارت!T16/'حق بیمه'!T16*100</f>
        <v>67.942559964858475</v>
      </c>
      <c r="P16" s="51">
        <f t="shared" si="4"/>
        <v>-12.38250908965523</v>
      </c>
    </row>
    <row r="17" spans="2:16" ht="21.75" customHeight="1" thickBot="1" x14ac:dyDescent="0.35">
      <c r="B17" s="53">
        <v>1359</v>
      </c>
      <c r="C17" s="41">
        <f>خسارت!D17/'حق بیمه'!D17*100</f>
        <v>76.963822427212463</v>
      </c>
      <c r="D17" s="48">
        <f t="shared" si="0"/>
        <v>-25.569350069771843</v>
      </c>
      <c r="E17" s="76">
        <v>1369</v>
      </c>
      <c r="F17" s="49">
        <f>خسارت!H17/'حق بیمه'!H17*100</f>
        <v>60.423581940487026</v>
      </c>
      <c r="G17" s="50">
        <f t="shared" si="1"/>
        <v>-19.651471889103874</v>
      </c>
      <c r="H17" s="65">
        <v>1379</v>
      </c>
      <c r="I17" s="49">
        <f>خسارت!L17/'حق بیمه'!L17*100</f>
        <v>105.92374966589193</v>
      </c>
      <c r="J17" s="50">
        <f t="shared" si="2"/>
        <v>8.8829138000025694</v>
      </c>
      <c r="K17" s="65">
        <v>1389</v>
      </c>
      <c r="L17" s="44">
        <f>خسارت!P17/'حق بیمه'!P17*100</f>
        <v>82.576901542040829</v>
      </c>
      <c r="M17" s="51">
        <f t="shared" si="3"/>
        <v>-4.1809618025798727</v>
      </c>
      <c r="N17" s="53">
        <v>1399</v>
      </c>
      <c r="O17" s="49">
        <f>خسارت!T17/'حق بیمه'!T17*100</f>
        <v>63.951271194138414</v>
      </c>
      <c r="P17" s="52">
        <f>O17-O16</f>
        <v>-3.9912887707200611</v>
      </c>
    </row>
    <row r="18" spans="2:16" ht="15" customHeight="1" thickTop="1" x14ac:dyDescent="0.3">
      <c r="K18" s="72"/>
      <c r="L18" s="73"/>
      <c r="M18" s="73"/>
    </row>
    <row r="20" spans="2:16" ht="25.8" thickBot="1" x14ac:dyDescent="0.35">
      <c r="B20" s="124" t="s">
        <v>30</v>
      </c>
      <c r="C20" s="124"/>
      <c r="D20" s="124"/>
      <c r="E20" s="79"/>
      <c r="F20" s="79"/>
    </row>
    <row r="21" spans="2:16" ht="24" customHeight="1" thickTop="1" thickBot="1" x14ac:dyDescent="0.35">
      <c r="B21" s="28" t="s">
        <v>0</v>
      </c>
      <c r="C21" s="29" t="s">
        <v>22</v>
      </c>
      <c r="D21" s="54" t="s">
        <v>15</v>
      </c>
      <c r="E21" s="30"/>
      <c r="F21" s="31"/>
    </row>
    <row r="22" spans="2:16" ht="21.75" customHeight="1" thickTop="1" x14ac:dyDescent="0.3">
      <c r="B22" s="32" t="s">
        <v>8</v>
      </c>
      <c r="C22" s="47">
        <f>SUM(C8:C17)/10</f>
        <v>76.306043120060707</v>
      </c>
      <c r="D22" s="25">
        <f>SUM(D8:D17)/10</f>
        <v>1.4856018726488416</v>
      </c>
    </row>
    <row r="23" spans="2:16" ht="21.75" customHeight="1" x14ac:dyDescent="0.3">
      <c r="B23" s="33" t="s">
        <v>9</v>
      </c>
      <c r="C23" s="34">
        <f>SUM(F8:F17)/10</f>
        <v>71.025662372677346</v>
      </c>
      <c r="D23" s="21">
        <f>SUM(G8:G17)/10</f>
        <v>-1.6540240486725437</v>
      </c>
    </row>
    <row r="24" spans="2:16" ht="21.75" customHeight="1" x14ac:dyDescent="0.3">
      <c r="B24" s="33" t="s">
        <v>10</v>
      </c>
      <c r="C24" s="34">
        <f>SUM(I8:I17)/10</f>
        <v>98.52131172830677</v>
      </c>
      <c r="D24" s="21">
        <f>SUM(J8:J17)/10</f>
        <v>4.5500167725404905</v>
      </c>
    </row>
    <row r="25" spans="2:16" ht="21.75" customHeight="1" x14ac:dyDescent="0.3">
      <c r="B25" s="33" t="s">
        <v>11</v>
      </c>
      <c r="C25" s="34">
        <f>SUM(L8:L17)/10</f>
        <v>89.000240152928626</v>
      </c>
      <c r="D25" s="21">
        <f>SUM(M8:M17)/10</f>
        <v>-2.3346848123851105</v>
      </c>
    </row>
    <row r="26" spans="2:16" ht="21.75" customHeight="1" thickBot="1" x14ac:dyDescent="0.35">
      <c r="B26" s="33" t="s">
        <v>16</v>
      </c>
      <c r="C26" s="34">
        <f>SUM(O8:O17)/10</f>
        <v>70.090415167376847</v>
      </c>
      <c r="D26" s="21">
        <f>SUM(P8:P17)/10</f>
        <v>-1.8625630347902415</v>
      </c>
    </row>
    <row r="27" spans="2:16" ht="33.75" customHeight="1" thickTop="1" thickBot="1" x14ac:dyDescent="0.35">
      <c r="B27" s="35" t="s">
        <v>17</v>
      </c>
      <c r="C27" s="36">
        <f>SUM(C8:C17,F8:F17,I8:I17,L8:L17,O8:O17)/50</f>
        <v>80.988734508270085</v>
      </c>
      <c r="D27" s="81">
        <f>SUM(D8:D17,G8:G17,J8:J17,M8:M17,P8:P17)/50</f>
        <v>3.6869349868287313E-2</v>
      </c>
    </row>
    <row r="28" spans="2:16" ht="15" thickTop="1" x14ac:dyDescent="0.3"/>
  </sheetData>
  <mergeCells count="17">
    <mergeCell ref="B20:D20"/>
    <mergeCell ref="N5:N6"/>
    <mergeCell ref="O5:O6"/>
    <mergeCell ref="P5:P6"/>
    <mergeCell ref="M5:M6"/>
    <mergeCell ref="B3:I3"/>
    <mergeCell ref="J5:J6"/>
    <mergeCell ref="L5:L6"/>
    <mergeCell ref="K5:K6"/>
    <mergeCell ref="D5:D6"/>
    <mergeCell ref="F5:F6"/>
    <mergeCell ref="G5:G6"/>
    <mergeCell ref="I5:I6"/>
    <mergeCell ref="B5:B6"/>
    <mergeCell ref="E5:E6"/>
    <mergeCell ref="H5:H6"/>
    <mergeCell ref="C5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حق بیمه</vt:lpstr>
      <vt:lpstr>خسارت</vt:lpstr>
      <vt:lpstr>ضریب خسارت</vt:lpstr>
      <vt:lpstr>نسبت خسارت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2022-04-17T08:51:41Z</dcterms:modified>
</cp:coreProperties>
</file>