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19440" windowHeight="15000" tabRatio="867"/>
  </bookViews>
  <sheets>
    <sheet name="حق بیمه " sheetId="1" r:id="rId1"/>
    <sheet name="خسارت پرداختی" sheetId="2" r:id="rId2"/>
    <sheet name="ضریب خسارت" sheetId="3" r:id="rId3"/>
    <sheet name="نسبت خسارت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3" l="1"/>
  <c r="M8" i="3"/>
  <c r="L17" i="3"/>
  <c r="L16" i="3"/>
  <c r="L15" i="3"/>
  <c r="D23" i="3" s="1"/>
  <c r="C23" i="3"/>
  <c r="B27" i="1" l="1"/>
  <c r="F27" i="1" s="1"/>
  <c r="C25" i="3" l="1"/>
  <c r="O17" i="3"/>
  <c r="O16" i="3"/>
  <c r="O13" i="3"/>
  <c r="O12" i="3"/>
  <c r="O11" i="3"/>
  <c r="O10" i="3"/>
  <c r="B27" i="2"/>
  <c r="F27" i="2" s="1"/>
  <c r="B24" i="1"/>
  <c r="F22" i="1" l="1"/>
  <c r="F23" i="1"/>
  <c r="F24" i="1"/>
  <c r="B24" i="2"/>
  <c r="E22" i="1"/>
  <c r="U15" i="1"/>
  <c r="U14" i="2"/>
  <c r="U11" i="2"/>
  <c r="U10" i="2"/>
  <c r="U10" i="1"/>
  <c r="O17" i="4"/>
  <c r="P17" i="4" s="1"/>
  <c r="O16" i="4"/>
  <c r="O15" i="4"/>
  <c r="O14" i="4"/>
  <c r="O13" i="4"/>
  <c r="O12" i="4"/>
  <c r="O11" i="4"/>
  <c r="O10" i="4"/>
  <c r="O9" i="4"/>
  <c r="F22" i="2" l="1"/>
  <c r="F23" i="2"/>
  <c r="P10" i="4"/>
  <c r="P13" i="4"/>
  <c r="P11" i="4"/>
  <c r="O14" i="3"/>
  <c r="N17" i="3"/>
  <c r="P14" i="4" l="1"/>
  <c r="P12" i="4"/>
  <c r="U17" i="2"/>
  <c r="U13" i="2"/>
  <c r="U12" i="2"/>
  <c r="U13" i="1"/>
  <c r="U14" i="1"/>
  <c r="U12" i="1"/>
  <c r="U11" i="1"/>
  <c r="U17" i="1"/>
  <c r="U9" i="2" l="1"/>
  <c r="C26" i="3"/>
  <c r="O9" i="3"/>
  <c r="O8" i="3"/>
  <c r="U15" i="2"/>
  <c r="O15" i="3"/>
  <c r="U16" i="2"/>
  <c r="U16" i="1"/>
  <c r="P15" i="4"/>
  <c r="P16" i="4"/>
  <c r="F26" i="1" l="1"/>
  <c r="U9" i="1"/>
  <c r="D26" i="3"/>
  <c r="O8" i="4"/>
  <c r="Q15" i="1"/>
  <c r="Q16" i="1"/>
  <c r="N10" i="3"/>
  <c r="N11" i="3"/>
  <c r="N12" i="3"/>
  <c r="N13" i="3"/>
  <c r="N14" i="3"/>
  <c r="N15" i="3"/>
  <c r="N16" i="3"/>
  <c r="C26" i="4" l="1"/>
  <c r="P9" i="4"/>
  <c r="N8" i="3"/>
  <c r="M13" i="3"/>
  <c r="M11" i="3"/>
  <c r="C24" i="3" l="1"/>
  <c r="C27" i="3"/>
  <c r="N9" i="3"/>
  <c r="D25" i="3" s="1"/>
  <c r="M17" i="3"/>
  <c r="M14" i="3"/>
  <c r="M15" i="3"/>
  <c r="M16" i="3"/>
  <c r="M10" i="3"/>
  <c r="M12" i="3"/>
  <c r="D24" i="3" l="1"/>
  <c r="D27" i="3"/>
  <c r="U8" i="2"/>
  <c r="F24" i="2" l="1"/>
  <c r="Q16" i="2"/>
  <c r="E26" i="2"/>
  <c r="D7" i="2"/>
  <c r="F26" i="2" l="1"/>
  <c r="F25" i="2"/>
  <c r="I10" i="2"/>
  <c r="I14" i="2"/>
  <c r="Q15" i="2"/>
  <c r="I16" i="2"/>
  <c r="I12" i="2"/>
  <c r="I15" i="2"/>
  <c r="Q9" i="2"/>
  <c r="I17" i="2"/>
  <c r="E23" i="2"/>
  <c r="E9" i="2"/>
  <c r="I9" i="2"/>
  <c r="E8" i="2"/>
  <c r="E22" i="2"/>
  <c r="I8" i="2"/>
  <c r="M9" i="2"/>
  <c r="E10" i="2"/>
  <c r="M11" i="2"/>
  <c r="E12" i="2"/>
  <c r="M13" i="2"/>
  <c r="E14" i="2"/>
  <c r="L14" i="4"/>
  <c r="E15" i="2"/>
  <c r="L15" i="4"/>
  <c r="E16" i="2"/>
  <c r="Q17" i="2"/>
  <c r="L16" i="4"/>
  <c r="E17" i="2"/>
  <c r="M8" i="2"/>
  <c r="M10" i="2"/>
  <c r="E11" i="2"/>
  <c r="I11" i="2"/>
  <c r="M12" i="2"/>
  <c r="E13" i="2"/>
  <c r="I13" i="2"/>
  <c r="L13" i="4"/>
  <c r="M14" i="4" s="1"/>
  <c r="Q14" i="2"/>
  <c r="M14" i="2"/>
  <c r="E24" i="2"/>
  <c r="E25" i="2"/>
  <c r="Q13" i="2"/>
  <c r="Q11" i="2"/>
  <c r="Q12" i="2"/>
  <c r="Q8" i="2"/>
  <c r="Q10" i="2"/>
  <c r="M15" i="2"/>
  <c r="M16" i="2"/>
  <c r="M17" i="2"/>
  <c r="U8" i="1"/>
  <c r="F25" i="1" l="1"/>
  <c r="E26" i="1"/>
  <c r="E27" i="2"/>
  <c r="G25" i="2" s="1"/>
  <c r="Q17" i="1"/>
  <c r="M16" i="4"/>
  <c r="M15" i="4"/>
  <c r="L17" i="4"/>
  <c r="P8" i="4" l="1"/>
  <c r="D26" i="4" s="1"/>
  <c r="G24" i="2"/>
  <c r="G22" i="2"/>
  <c r="G23" i="2"/>
  <c r="G26" i="2"/>
  <c r="M17" i="4"/>
  <c r="I17" i="4"/>
  <c r="F17" i="4"/>
  <c r="F16" i="4"/>
  <c r="I15" i="4"/>
  <c r="C15" i="4"/>
  <c r="Q14" i="1"/>
  <c r="F14" i="4"/>
  <c r="I13" i="4"/>
  <c r="C13" i="4"/>
  <c r="L12" i="4"/>
  <c r="I12" i="4"/>
  <c r="C12" i="4"/>
  <c r="I11" i="4"/>
  <c r="C11" i="4"/>
  <c r="I10" i="4"/>
  <c r="C10" i="4"/>
  <c r="I9" i="4"/>
  <c r="C9" i="4"/>
  <c r="I8" i="4"/>
  <c r="C8" i="4"/>
  <c r="D7" i="1"/>
  <c r="C7" i="4" s="1"/>
  <c r="G27" i="2" l="1"/>
  <c r="J8" i="4"/>
  <c r="I8" i="1"/>
  <c r="F8" i="4"/>
  <c r="L8" i="4"/>
  <c r="E25" i="1"/>
  <c r="F9" i="4"/>
  <c r="Q9" i="1"/>
  <c r="L9" i="4"/>
  <c r="F10" i="4"/>
  <c r="L10" i="4"/>
  <c r="M10" i="4" s="1"/>
  <c r="F11" i="4"/>
  <c r="G11" i="4" s="1"/>
  <c r="L11" i="4"/>
  <c r="M11" i="4" s="1"/>
  <c r="F12" i="4"/>
  <c r="G12" i="4" s="1"/>
  <c r="M13" i="4"/>
  <c r="F13" i="4"/>
  <c r="G14" i="4" s="1"/>
  <c r="C14" i="4"/>
  <c r="D14" i="4" s="1"/>
  <c r="I14" i="4"/>
  <c r="C17" i="4"/>
  <c r="D8" i="4"/>
  <c r="D9" i="4"/>
  <c r="J9" i="4"/>
  <c r="D10" i="4"/>
  <c r="J10" i="4"/>
  <c r="D11" i="4"/>
  <c r="J11" i="4"/>
  <c r="D12" i="4"/>
  <c r="J12" i="4"/>
  <c r="D13" i="4"/>
  <c r="J13" i="4"/>
  <c r="F15" i="4"/>
  <c r="G15" i="4" s="1"/>
  <c r="C16" i="4"/>
  <c r="D16" i="4" s="1"/>
  <c r="I16" i="4"/>
  <c r="J16" i="4" s="1"/>
  <c r="G17" i="4"/>
  <c r="M8" i="1"/>
  <c r="E24" i="1"/>
  <c r="E8" i="1"/>
  <c r="M9" i="1"/>
  <c r="E10" i="1"/>
  <c r="E12" i="1"/>
  <c r="I14" i="1"/>
  <c r="I16" i="1"/>
  <c r="I10" i="1"/>
  <c r="I12" i="1"/>
  <c r="E23" i="1"/>
  <c r="E9" i="1"/>
  <c r="M10" i="1"/>
  <c r="E11" i="1"/>
  <c r="E13" i="1"/>
  <c r="E15" i="1"/>
  <c r="E17" i="1"/>
  <c r="I9" i="1"/>
  <c r="I11" i="1"/>
  <c r="I13" i="1"/>
  <c r="Q12" i="1"/>
  <c r="M11" i="1"/>
  <c r="M12" i="1"/>
  <c r="M13" i="1"/>
  <c r="Q8" i="1"/>
  <c r="Q10" i="1"/>
  <c r="Q11" i="1"/>
  <c r="Q13" i="1"/>
  <c r="M15" i="1"/>
  <c r="M17" i="1"/>
  <c r="E14" i="1"/>
  <c r="M14" i="1"/>
  <c r="I15" i="1"/>
  <c r="E16" i="1"/>
  <c r="M16" i="1"/>
  <c r="I17" i="1"/>
  <c r="C22" i="4" l="1"/>
  <c r="C23" i="4"/>
  <c r="G9" i="4"/>
  <c r="J14" i="4"/>
  <c r="C24" i="4"/>
  <c r="C27" i="4"/>
  <c r="M8" i="4"/>
  <c r="C25" i="4"/>
  <c r="E27" i="1"/>
  <c r="G22" i="1" s="1"/>
  <c r="G10" i="4"/>
  <c r="G13" i="4"/>
  <c r="J15" i="4"/>
  <c r="M9" i="4"/>
  <c r="D15" i="4"/>
  <c r="D22" i="4" s="1"/>
  <c r="M12" i="4"/>
  <c r="J17" i="4"/>
  <c r="D17" i="4"/>
  <c r="G16" i="4"/>
  <c r="G8" i="4"/>
  <c r="D23" i="4" l="1"/>
  <c r="D25" i="4"/>
  <c r="D24" i="4"/>
  <c r="D27" i="4"/>
  <c r="G23" i="1"/>
  <c r="G24" i="1"/>
  <c r="G26" i="1"/>
  <c r="G25" i="1"/>
  <c r="G27" i="1" l="1"/>
</calcChain>
</file>

<file path=xl/sharedStrings.xml><?xml version="1.0" encoding="utf-8"?>
<sst xmlns="http://schemas.openxmlformats.org/spreadsheetml/2006/main" count="139" uniqueCount="34">
  <si>
    <t>سال</t>
  </si>
  <si>
    <t>حق بیمه تولیدی</t>
  </si>
  <si>
    <t>مقدار (میلیارد ریال)</t>
  </si>
  <si>
    <t>رشد نسبت به سال قبل (%)</t>
  </si>
  <si>
    <t xml:space="preserve">سهم از بازار بیمه (%) </t>
  </si>
  <si>
    <t>متوسط رشد (%)</t>
  </si>
  <si>
    <t>سهم (%)</t>
  </si>
  <si>
    <t>خسارت پرداختی</t>
  </si>
  <si>
    <t xml:space="preserve">سهم از بازار بیمه(%) </t>
  </si>
  <si>
    <t>-</t>
  </si>
  <si>
    <t>مقدار(%)</t>
  </si>
  <si>
    <t>مقدار متوسط(%)</t>
  </si>
  <si>
    <t>متوسط تغییرات (%)</t>
  </si>
  <si>
    <t>1350 - 1359</t>
  </si>
  <si>
    <t>1360 - 1369</t>
  </si>
  <si>
    <t>1370 - 1379</t>
  </si>
  <si>
    <t>1380 - 1389</t>
  </si>
  <si>
    <t>نسبت خسارت(%)</t>
  </si>
  <si>
    <t>تغییرات نسبت خسارت (واحد)</t>
  </si>
  <si>
    <t>1390-1399</t>
  </si>
  <si>
    <t>کل (پنجاه سال اخیر)</t>
  </si>
  <si>
    <t>کل (پنجاه  سال اخیر)</t>
  </si>
  <si>
    <t>نسبت خسارت (%)</t>
  </si>
  <si>
    <t xml:space="preserve">سهم از بازار  بیمه (%) </t>
  </si>
  <si>
    <t xml:space="preserve"> حق بیمه تولیدی بیمه زندگی طی سال های  1399-1350</t>
  </si>
  <si>
    <t xml:space="preserve"> حق بیمه تولیدی بیمه زندگی در پنج دهه اخیر</t>
  </si>
  <si>
    <r>
      <t xml:space="preserve"> ضریب خسارت بیمه زندگی </t>
    </r>
    <r>
      <rPr>
        <sz val="14"/>
        <rFont val="Cooper Black"/>
        <family val="1"/>
      </rPr>
      <t xml:space="preserve">( </t>
    </r>
    <r>
      <rPr>
        <b/>
        <sz val="14"/>
        <rFont val="Cooper Black"/>
        <family val="1"/>
      </rPr>
      <t xml:space="preserve">عمر </t>
    </r>
    <r>
      <rPr>
        <sz val="14"/>
        <rFont val="Cooper Black"/>
        <family val="1"/>
      </rPr>
      <t>)</t>
    </r>
    <r>
      <rPr>
        <b/>
        <sz val="14"/>
        <rFont val="B Titr"/>
        <charset val="178"/>
      </rPr>
      <t xml:space="preserve"> طی سال های  1399-1350</t>
    </r>
  </si>
  <si>
    <t xml:space="preserve"> متوسط ضریب خسارت بیمه زندگی در پنج دهه اخیر</t>
  </si>
  <si>
    <r>
      <t xml:space="preserve"> خسارت پرداختی بیمه زندگی </t>
    </r>
    <r>
      <rPr>
        <sz val="14"/>
        <rFont val="B Titr"/>
        <charset val="178"/>
      </rPr>
      <t xml:space="preserve">( </t>
    </r>
    <r>
      <rPr>
        <b/>
        <sz val="14"/>
        <rFont val="B Titr"/>
        <charset val="178"/>
      </rPr>
      <t xml:space="preserve">عمر </t>
    </r>
    <r>
      <rPr>
        <sz val="14"/>
        <rFont val="B Titr"/>
        <charset val="178"/>
      </rPr>
      <t>)</t>
    </r>
    <r>
      <rPr>
        <b/>
        <sz val="14"/>
        <rFont val="B Titr"/>
        <charset val="178"/>
      </rPr>
      <t xml:space="preserve"> طی سال های  1399-1350</t>
    </r>
  </si>
  <si>
    <t xml:space="preserve"> خسارت پرداختی بیمه زندگی در پنج دهه اخیر</t>
  </si>
  <si>
    <t xml:space="preserve"> نسبت خسارت بیمه زندگی ( عمر ) طی سال های 1399-1350</t>
  </si>
  <si>
    <t xml:space="preserve"> متوسط نسبت خسارت بیمه زندگی درپنج دهه اخیر</t>
  </si>
  <si>
    <t>کل (34 سال اخیر)</t>
  </si>
  <si>
    <t>1366 - 1369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</si>
</sst>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B Titr"/>
      <charset val="178"/>
    </font>
    <font>
      <sz val="10"/>
      <name val="B Titr"/>
      <charset val="178"/>
    </font>
    <font>
      <sz val="11"/>
      <color theme="1"/>
      <name val="B Titr"/>
      <charset val="178"/>
    </font>
    <font>
      <sz val="14"/>
      <color theme="1"/>
      <name val="Calibri"/>
      <family val="2"/>
      <scheme val="minor"/>
    </font>
    <font>
      <b/>
      <sz val="12"/>
      <name val="B Titr"/>
      <charset val="178"/>
    </font>
    <font>
      <b/>
      <sz val="10"/>
      <name val="B Titr"/>
      <charset val="178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ooper Black"/>
      <family val="1"/>
    </font>
    <font>
      <sz val="14"/>
      <name val="Cooper Black"/>
      <family val="1"/>
    </font>
    <font>
      <sz val="14"/>
      <name val="B Titr"/>
      <charset val="178"/>
    </font>
    <font>
      <sz val="1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name val="B Titr"/>
      <charset val="178"/>
    </font>
    <font>
      <sz val="12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4" xfId="0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164" fontId="8" fillId="0" borderId="40" xfId="0" applyNumberFormat="1" applyFont="1" applyBorder="1" applyAlignment="1">
      <alignment horizontal="center" vertical="center"/>
    </xf>
    <xf numFmtId="0" fontId="0" fillId="0" borderId="33" xfId="0" applyBorder="1"/>
    <xf numFmtId="2" fontId="0" fillId="0" borderId="32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64" fontId="0" fillId="0" borderId="0" xfId="0" applyNumberFormat="1"/>
    <xf numFmtId="0" fontId="0" fillId="0" borderId="47" xfId="0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0" fillId="0" borderId="0" xfId="0" applyBorder="1"/>
    <xf numFmtId="0" fontId="8" fillId="0" borderId="52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2" fontId="0" fillId="2" borderId="35" xfId="0" applyNumberFormat="1" applyFill="1" applyBorder="1" applyAlignment="1">
      <alignment horizontal="center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164" fontId="0" fillId="2" borderId="54" xfId="0" applyNumberFormat="1" applyFill="1" applyBorder="1" applyAlignment="1">
      <alignment horizontal="center" vertical="center"/>
    </xf>
    <xf numFmtId="164" fontId="10" fillId="2" borderId="4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16" fillId="2" borderId="16" xfId="0" applyNumberFormat="1" applyFont="1" applyFill="1" applyBorder="1" applyAlignment="1">
      <alignment horizontal="center" vertical="center"/>
    </xf>
    <xf numFmtId="164" fontId="16" fillId="0" borderId="25" xfId="0" applyNumberFormat="1" applyFon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0" fontId="7" fillId="2" borderId="5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60" xfId="0" applyFon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164" fontId="10" fillId="0" borderId="4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0" fillId="0" borderId="6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164" fontId="0" fillId="0" borderId="6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NumberFormat="1" applyFont="1" applyBorder="1" applyAlignment="1">
      <alignment horizontal="center" vertical="center"/>
    </xf>
    <xf numFmtId="0" fontId="1" fillId="0" borderId="73" xfId="0" applyNumberFormat="1" applyFont="1" applyBorder="1" applyAlignment="1">
      <alignment horizontal="center" vertical="center"/>
    </xf>
    <xf numFmtId="0" fontId="1" fillId="0" borderId="75" xfId="0" applyNumberFormat="1" applyFont="1" applyBorder="1" applyAlignment="1">
      <alignment horizontal="center" vertical="center"/>
    </xf>
    <xf numFmtId="164" fontId="14" fillId="0" borderId="73" xfId="0" applyNumberFormat="1" applyFont="1" applyBorder="1" applyAlignment="1">
      <alignment horizontal="center" vertical="center"/>
    </xf>
    <xf numFmtId="164" fontId="14" fillId="0" borderId="75" xfId="0" applyNumberFormat="1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64" fontId="14" fillId="0" borderId="74" xfId="0" applyNumberFormat="1" applyFont="1" applyBorder="1" applyAlignment="1">
      <alignment horizontal="center" vertical="center"/>
    </xf>
    <xf numFmtId="164" fontId="14" fillId="2" borderId="73" xfId="0" applyNumberFormat="1" applyFont="1" applyFill="1" applyBorder="1" applyAlignment="1">
      <alignment horizontal="center" vertical="center"/>
    </xf>
    <xf numFmtId="164" fontId="0" fillId="0" borderId="73" xfId="0" applyNumberFormat="1" applyFont="1" applyBorder="1" applyAlignment="1">
      <alignment horizontal="center" vertical="center"/>
    </xf>
    <xf numFmtId="164" fontId="0" fillId="0" borderId="73" xfId="0" applyNumberFormat="1" applyBorder="1" applyAlignment="1">
      <alignment horizontal="center" vertical="center"/>
    </xf>
    <xf numFmtId="164" fontId="0" fillId="0" borderId="75" xfId="0" applyNumberFormat="1" applyBorder="1" applyAlignment="1">
      <alignment horizontal="center" vertical="center"/>
    </xf>
    <xf numFmtId="2" fontId="0" fillId="0" borderId="73" xfId="0" applyNumberFormat="1" applyBorder="1" applyAlignment="1">
      <alignment horizontal="center" vertical="center"/>
    </xf>
    <xf numFmtId="0" fontId="0" fillId="0" borderId="73" xfId="0" applyNumberFormat="1" applyBorder="1" applyAlignment="1">
      <alignment horizontal="center" vertical="center"/>
    </xf>
    <xf numFmtId="0" fontId="0" fillId="0" borderId="75" xfId="0" applyNumberForma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78" xfId="0" applyNumberForma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79" xfId="0" applyFont="1" applyBorder="1" applyAlignment="1">
      <alignment horizontal="center" vertical="center" wrapText="1"/>
    </xf>
    <xf numFmtId="164" fontId="0" fillId="2" borderId="80" xfId="0" applyNumberFormat="1" applyFill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164" fontId="0" fillId="0" borderId="82" xfId="0" applyNumberFormat="1" applyBorder="1" applyAlignment="1">
      <alignment horizontal="center" vertical="center"/>
    </xf>
    <xf numFmtId="164" fontId="10" fillId="2" borderId="81" xfId="0" applyNumberFormat="1" applyFon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2" borderId="8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7"/>
  <sheetViews>
    <sheetView rightToLeft="1" tabSelected="1" zoomScale="80" zoomScaleNormal="80" workbookViewId="0">
      <selection activeCell="C5" sqref="C5:C6"/>
    </sheetView>
  </sheetViews>
  <sheetFormatPr defaultRowHeight="14.4"/>
  <cols>
    <col min="1" max="1" width="5.109375" customWidth="1"/>
    <col min="2" max="2" width="5.109375" hidden="1" customWidth="1"/>
    <col min="3" max="3" width="13.44140625" customWidth="1"/>
    <col min="4" max="4" width="10.44140625" customWidth="1"/>
    <col min="5" max="5" width="14.6640625" customWidth="1"/>
    <col min="6" max="7" width="13.44140625" customWidth="1"/>
    <col min="8" max="8" width="10.44140625" customWidth="1"/>
    <col min="9" max="11" width="13.44140625" customWidth="1"/>
    <col min="12" max="12" width="10.44140625" customWidth="1"/>
    <col min="13" max="13" width="12" customWidth="1"/>
    <col min="14" max="14" width="11.44140625" customWidth="1"/>
    <col min="15" max="15" width="13.44140625" customWidth="1"/>
    <col min="16" max="16" width="10.44140625" customWidth="1"/>
    <col min="17" max="17" width="13.44140625" customWidth="1"/>
    <col min="18" max="18" width="11.88671875" customWidth="1"/>
    <col min="19" max="19" width="13.44140625" customWidth="1"/>
    <col min="20" max="21" width="10.44140625" customWidth="1"/>
    <col min="22" max="22" width="9.33203125" customWidth="1"/>
  </cols>
  <sheetData>
    <row r="3" spans="3:22" ht="26.25" customHeight="1">
      <c r="C3" s="134" t="s">
        <v>24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59"/>
    </row>
    <row r="4" spans="3:22" ht="21" customHeight="1" thickBot="1"/>
    <row r="5" spans="3:22" ht="28.5" customHeight="1" thickTop="1">
      <c r="C5" s="135" t="s">
        <v>0</v>
      </c>
      <c r="D5" s="137" t="s">
        <v>1</v>
      </c>
      <c r="E5" s="132"/>
      <c r="F5" s="138"/>
      <c r="G5" s="139" t="s">
        <v>0</v>
      </c>
      <c r="H5" s="132" t="s">
        <v>1</v>
      </c>
      <c r="I5" s="132"/>
      <c r="J5" s="141"/>
      <c r="K5" s="129" t="s">
        <v>0</v>
      </c>
      <c r="L5" s="132" t="s">
        <v>1</v>
      </c>
      <c r="M5" s="132"/>
      <c r="N5" s="138"/>
      <c r="O5" s="139" t="s">
        <v>0</v>
      </c>
      <c r="P5" s="131" t="s">
        <v>1</v>
      </c>
      <c r="Q5" s="132"/>
      <c r="R5" s="141"/>
      <c r="S5" s="129" t="s">
        <v>0</v>
      </c>
      <c r="T5" s="131" t="s">
        <v>1</v>
      </c>
      <c r="U5" s="132"/>
      <c r="V5" s="133"/>
    </row>
    <row r="6" spans="3:22" ht="58.5" customHeight="1" thickBot="1">
      <c r="C6" s="136"/>
      <c r="D6" s="64" t="s">
        <v>2</v>
      </c>
      <c r="E6" s="19" t="s">
        <v>3</v>
      </c>
      <c r="F6" s="60" t="s">
        <v>4</v>
      </c>
      <c r="G6" s="140"/>
      <c r="H6" s="63" t="s">
        <v>2</v>
      </c>
      <c r="I6" s="19" t="s">
        <v>3</v>
      </c>
      <c r="J6" s="70" t="s">
        <v>4</v>
      </c>
      <c r="K6" s="130"/>
      <c r="L6" s="19" t="s">
        <v>2</v>
      </c>
      <c r="M6" s="19" t="s">
        <v>3</v>
      </c>
      <c r="N6" s="60" t="s">
        <v>4</v>
      </c>
      <c r="O6" s="140"/>
      <c r="P6" s="19" t="s">
        <v>2</v>
      </c>
      <c r="Q6" s="19" t="s">
        <v>3</v>
      </c>
      <c r="R6" s="70" t="s">
        <v>4</v>
      </c>
      <c r="S6" s="130"/>
      <c r="T6" s="19" t="s">
        <v>2</v>
      </c>
      <c r="U6" s="19" t="s">
        <v>3</v>
      </c>
      <c r="V6" s="20" t="s">
        <v>4</v>
      </c>
    </row>
    <row r="7" spans="3:22" ht="22.5" hidden="1" customHeight="1" thickBot="1">
      <c r="C7" s="1">
        <v>1349</v>
      </c>
      <c r="D7" s="2">
        <f>187.8/1000</f>
        <v>0.18780000000000002</v>
      </c>
      <c r="E7" s="3"/>
      <c r="F7" s="50"/>
      <c r="G7" s="71"/>
      <c r="H7" s="4"/>
      <c r="I7" s="3"/>
      <c r="J7" s="72"/>
      <c r="K7" s="66"/>
      <c r="L7" s="4"/>
      <c r="M7" s="3"/>
      <c r="N7" s="50"/>
      <c r="O7" s="78"/>
      <c r="P7" s="5"/>
      <c r="Q7" s="6"/>
      <c r="R7" s="72"/>
      <c r="S7" s="66"/>
      <c r="T7" s="5"/>
      <c r="U7" s="6"/>
      <c r="V7" s="7"/>
    </row>
    <row r="8" spans="3:22" ht="21" customHeight="1">
      <c r="C8" s="21">
        <v>1350</v>
      </c>
      <c r="D8" s="8">
        <v>0.18709999999999999</v>
      </c>
      <c r="E8" s="9">
        <f>((D8-D7)/D7)*100</f>
        <v>-0.37273695420662079</v>
      </c>
      <c r="F8" s="51">
        <v>4.252272727272727</v>
      </c>
      <c r="G8" s="73">
        <v>1360</v>
      </c>
      <c r="H8" s="11">
        <v>2.1724999999999999</v>
      </c>
      <c r="I8" s="10">
        <f>((H8-D17)/D17)*100</f>
        <v>53.479335923701868</v>
      </c>
      <c r="J8" s="74">
        <v>7.9578754578754571</v>
      </c>
      <c r="K8" s="67">
        <v>1370</v>
      </c>
      <c r="L8" s="114">
        <v>15.224399999999999</v>
      </c>
      <c r="M8" s="10">
        <f>((L8-H17)/H17)*100</f>
        <v>33.933896948210176</v>
      </c>
      <c r="N8" s="51">
        <v>9.6662857142857135</v>
      </c>
      <c r="O8" s="79">
        <v>1380</v>
      </c>
      <c r="P8" s="114">
        <v>568.79999999999995</v>
      </c>
      <c r="Q8" s="11">
        <f>((P8-L17)/L17)*100</f>
        <v>-5.389221556886242</v>
      </c>
      <c r="R8" s="74">
        <v>9.9099256058679011</v>
      </c>
      <c r="S8" s="68">
        <v>1390</v>
      </c>
      <c r="T8" s="61">
        <v>6869.7575025080005</v>
      </c>
      <c r="U8" s="14">
        <f>((T8-P17)/P17)*100</f>
        <v>46.58570727651388</v>
      </c>
      <c r="V8" s="12">
        <v>7.9965709646113687</v>
      </c>
    </row>
    <row r="9" spans="3:22" ht="21" customHeight="1">
      <c r="C9" s="21">
        <v>1351</v>
      </c>
      <c r="D9" s="13">
        <v>0.2185</v>
      </c>
      <c r="E9" s="10">
        <f>((D9-D8)/D8)*100</f>
        <v>16.782469267771251</v>
      </c>
      <c r="F9" s="51">
        <v>3.9727272727272731</v>
      </c>
      <c r="G9" s="73">
        <v>1361</v>
      </c>
      <c r="H9" s="14">
        <v>2.0177999999999998</v>
      </c>
      <c r="I9" s="10">
        <f>((H9-H8)/H8)*100</f>
        <v>-7.1208285385500609</v>
      </c>
      <c r="J9" s="74">
        <v>4.8857142857142852</v>
      </c>
      <c r="K9" s="68">
        <v>1371</v>
      </c>
      <c r="L9" s="61">
        <v>20.216999999999999</v>
      </c>
      <c r="M9" s="10">
        <f>((L9-L8)/L8)*100</f>
        <v>32.793410577756759</v>
      </c>
      <c r="N9" s="51">
        <v>8.9376657824933687</v>
      </c>
      <c r="O9" s="79">
        <v>1381</v>
      </c>
      <c r="P9" s="61">
        <v>889.3</v>
      </c>
      <c r="Q9" s="10">
        <f>((P9-P8)/P8)*100</f>
        <v>56.34669479606189</v>
      </c>
      <c r="R9" s="74">
        <v>9.6886303220464551</v>
      </c>
      <c r="S9" s="68">
        <v>1391</v>
      </c>
      <c r="T9" s="61">
        <v>10248</v>
      </c>
      <c r="U9" s="14">
        <f>((T9-T8)/T8)*100</f>
        <v>49.175571281208633</v>
      </c>
      <c r="V9" s="12">
        <v>7.7891813378876629</v>
      </c>
    </row>
    <row r="10" spans="3:22" ht="21" customHeight="1">
      <c r="C10" s="21">
        <v>1352</v>
      </c>
      <c r="D10" s="13">
        <v>0.31789999999999996</v>
      </c>
      <c r="E10" s="10">
        <f t="shared" ref="E10:E17" si="0">((D10-D9)/D9)*100</f>
        <v>45.491990846681908</v>
      </c>
      <c r="F10" s="51">
        <v>3.8301204819277102</v>
      </c>
      <c r="G10" s="73">
        <v>1362</v>
      </c>
      <c r="H10" s="14">
        <v>3.5658000000000003</v>
      </c>
      <c r="I10" s="10">
        <f t="shared" ref="I10:I17" si="1">((H10-H9)/H9)*100</f>
        <v>76.717216770740436</v>
      </c>
      <c r="J10" s="74">
        <v>7.8369230769230773</v>
      </c>
      <c r="K10" s="68">
        <v>1372</v>
      </c>
      <c r="L10" s="61">
        <v>24.983000000000001</v>
      </c>
      <c r="M10" s="10">
        <f t="shared" ref="M10:M17" si="2">((L10-L9)/L9)*100</f>
        <v>23.574219716080535</v>
      </c>
      <c r="N10" s="51">
        <v>6.576204264280074</v>
      </c>
      <c r="O10" s="79">
        <v>1382</v>
      </c>
      <c r="P10" s="61">
        <v>1038.4000000000001</v>
      </c>
      <c r="Q10" s="10">
        <f t="shared" ref="Q10:Q14" si="3">((P10-P9)/P9)*100</f>
        <v>16.765995726976289</v>
      </c>
      <c r="R10" s="74">
        <v>8.1485317890045046</v>
      </c>
      <c r="S10" s="68">
        <v>1392</v>
      </c>
      <c r="T10" s="61">
        <v>14781.8</v>
      </c>
      <c r="U10" s="14">
        <f>((T10-T9)/T9)*100</f>
        <v>44.240827478532388</v>
      </c>
      <c r="V10" s="12">
        <v>9.1214260766970394</v>
      </c>
    </row>
    <row r="11" spans="3:22" ht="21" customHeight="1">
      <c r="C11" s="21">
        <v>1353</v>
      </c>
      <c r="D11" s="13">
        <v>0.46739999999999998</v>
      </c>
      <c r="E11" s="10">
        <f t="shared" si="0"/>
        <v>47.027367096571261</v>
      </c>
      <c r="F11" s="51">
        <v>2.8156626506024089</v>
      </c>
      <c r="G11" s="75">
        <v>1363</v>
      </c>
      <c r="H11" s="14">
        <v>2.9246999999999996</v>
      </c>
      <c r="I11" s="10">
        <f t="shared" si="1"/>
        <v>-17.979135116944324</v>
      </c>
      <c r="J11" s="74">
        <v>7.330075187969924</v>
      </c>
      <c r="K11" s="68">
        <v>1373</v>
      </c>
      <c r="L11" s="61">
        <v>39.457999999999998</v>
      </c>
      <c r="M11" s="10">
        <f t="shared" si="2"/>
        <v>57.939398791177986</v>
      </c>
      <c r="N11" s="51">
        <v>7.6439364587369232</v>
      </c>
      <c r="O11" s="79">
        <v>1383</v>
      </c>
      <c r="P11" s="61">
        <v>1063.974486112</v>
      </c>
      <c r="Q11" s="10">
        <f t="shared" si="3"/>
        <v>2.4628742403697927</v>
      </c>
      <c r="R11" s="74">
        <v>6.1438911056497441</v>
      </c>
      <c r="S11" s="68">
        <v>1393</v>
      </c>
      <c r="T11" s="61">
        <v>22597.5</v>
      </c>
      <c r="U11" s="14">
        <f>((T11-T10)/T10)*100</f>
        <v>52.873804272821992</v>
      </c>
      <c r="V11" s="12">
        <v>10.831319012362011</v>
      </c>
    </row>
    <row r="12" spans="3:22" ht="21" customHeight="1">
      <c r="C12" s="21">
        <v>1354</v>
      </c>
      <c r="D12" s="13">
        <v>0.66920000000000002</v>
      </c>
      <c r="E12" s="10">
        <f t="shared" si="0"/>
        <v>43.1750106974754</v>
      </c>
      <c r="F12" s="51">
        <v>3.6172972972972972</v>
      </c>
      <c r="G12" s="75">
        <v>1364</v>
      </c>
      <c r="H12" s="14">
        <v>2.3330000000000002</v>
      </c>
      <c r="I12" s="10">
        <f t="shared" si="1"/>
        <v>-20.231134817246197</v>
      </c>
      <c r="J12" s="74">
        <v>5.6489104116222766</v>
      </c>
      <c r="K12" s="68">
        <v>1374</v>
      </c>
      <c r="L12" s="61">
        <v>61.453000000000003</v>
      </c>
      <c r="M12" s="10">
        <f t="shared" si="2"/>
        <v>55.742815145217719</v>
      </c>
      <c r="N12" s="51">
        <v>6.9274039003494536</v>
      </c>
      <c r="O12" s="79">
        <v>1384</v>
      </c>
      <c r="P12" s="61">
        <v>1420.378925712</v>
      </c>
      <c r="Q12" s="10">
        <f t="shared" si="3"/>
        <v>33.497461100066531</v>
      </c>
      <c r="R12" s="74">
        <v>6.5972388432459033</v>
      </c>
      <c r="S12" s="68">
        <v>1394</v>
      </c>
      <c r="T12" s="61">
        <v>27868.799999999999</v>
      </c>
      <c r="U12" s="14">
        <f>((T12-T11)/T11)*100</f>
        <v>23.326916694324591</v>
      </c>
      <c r="V12" s="12">
        <v>12.199673523204673</v>
      </c>
    </row>
    <row r="13" spans="3:22" ht="21" customHeight="1">
      <c r="C13" s="21">
        <v>1355</v>
      </c>
      <c r="D13" s="13">
        <v>0.77539999999999998</v>
      </c>
      <c r="E13" s="10">
        <f t="shared" si="0"/>
        <v>15.869695158398081</v>
      </c>
      <c r="F13" s="51">
        <v>3.1140562248995982</v>
      </c>
      <c r="G13" s="75">
        <v>1365</v>
      </c>
      <c r="H13" s="14">
        <v>3.1358999999999999</v>
      </c>
      <c r="I13" s="10">
        <f t="shared" si="1"/>
        <v>34.41491641663093</v>
      </c>
      <c r="J13" s="74">
        <v>8.4754054054054055</v>
      </c>
      <c r="K13" s="68">
        <v>1375</v>
      </c>
      <c r="L13" s="61">
        <v>74.450999999999993</v>
      </c>
      <c r="M13" s="10">
        <f t="shared" si="2"/>
        <v>21.15112362293133</v>
      </c>
      <c r="N13" s="51">
        <v>5.8854545454545448</v>
      </c>
      <c r="O13" s="79">
        <v>1385</v>
      </c>
      <c r="P13" s="61">
        <v>1628.7</v>
      </c>
      <c r="Q13" s="10">
        <f t="shared" si="3"/>
        <v>14.666584424545304</v>
      </c>
      <c r="R13" s="74">
        <v>6.1318996577701981</v>
      </c>
      <c r="S13" s="68">
        <v>1395</v>
      </c>
      <c r="T13" s="61">
        <v>37960.9</v>
      </c>
      <c r="U13" s="14">
        <f t="shared" ref="U13:U14" si="4">((T13-T12)/T12)*100</f>
        <v>36.212897577218975</v>
      </c>
      <c r="V13" s="12">
        <v>13.548517425457259</v>
      </c>
    </row>
    <row r="14" spans="3:22" ht="21" customHeight="1">
      <c r="C14" s="21">
        <v>1356</v>
      </c>
      <c r="D14" s="13">
        <v>0.92620000000000002</v>
      </c>
      <c r="E14" s="10">
        <f t="shared" si="0"/>
        <v>19.448026824864591</v>
      </c>
      <c r="F14" s="51">
        <v>3.5216730038022814</v>
      </c>
      <c r="G14" s="75">
        <v>1366</v>
      </c>
      <c r="H14" s="14">
        <v>3.3569</v>
      </c>
      <c r="I14" s="10">
        <f t="shared" si="1"/>
        <v>7.0474186039095663</v>
      </c>
      <c r="J14" s="74">
        <v>7.8067441860465117</v>
      </c>
      <c r="K14" s="68">
        <v>1376</v>
      </c>
      <c r="L14" s="61">
        <v>144.715</v>
      </c>
      <c r="M14" s="54">
        <f t="shared" si="2"/>
        <v>94.376166874857319</v>
      </c>
      <c r="N14" s="51">
        <v>9.3836726753987811</v>
      </c>
      <c r="O14" s="79">
        <v>1386</v>
      </c>
      <c r="P14" s="61">
        <v>1892.2</v>
      </c>
      <c r="Q14" s="10">
        <f t="shared" si="3"/>
        <v>16.178547307668691</v>
      </c>
      <c r="R14" s="74">
        <v>5.594236062452512</v>
      </c>
      <c r="S14" s="68">
        <v>1396</v>
      </c>
      <c r="T14" s="61">
        <v>46423.1</v>
      </c>
      <c r="U14" s="14">
        <f t="shared" si="4"/>
        <v>22.291884544360112</v>
      </c>
      <c r="V14" s="12">
        <v>13.633062520832201</v>
      </c>
    </row>
    <row r="15" spans="3:22" ht="21" customHeight="1">
      <c r="C15" s="21">
        <v>1357</v>
      </c>
      <c r="D15" s="13">
        <v>1.0024999999999999</v>
      </c>
      <c r="E15" s="10">
        <f t="shared" si="0"/>
        <v>8.2379615633772314</v>
      </c>
      <c r="F15" s="51">
        <v>3.6992619926199262</v>
      </c>
      <c r="G15" s="75">
        <v>1367</v>
      </c>
      <c r="H15" s="14">
        <v>4.1154999999999999</v>
      </c>
      <c r="I15" s="10">
        <f t="shared" si="1"/>
        <v>22.598230510292233</v>
      </c>
      <c r="J15" s="74">
        <v>8.9858078602620086</v>
      </c>
      <c r="K15" s="68">
        <v>1377</v>
      </c>
      <c r="L15" s="61">
        <v>227.56200000000001</v>
      </c>
      <c r="M15" s="38">
        <f t="shared" si="2"/>
        <v>57.248384756245038</v>
      </c>
      <c r="N15" s="51">
        <v>11.269908874801903</v>
      </c>
      <c r="O15" s="79">
        <v>1387</v>
      </c>
      <c r="P15" s="61">
        <v>2115.6999999999998</v>
      </c>
      <c r="Q15" s="10">
        <f>((P15-P14)/P14)*100</f>
        <v>11.811647817355448</v>
      </c>
      <c r="R15" s="74">
        <v>5.2160942777544923</v>
      </c>
      <c r="S15" s="68">
        <v>1397</v>
      </c>
      <c r="T15" s="61">
        <v>66536.2</v>
      </c>
      <c r="U15" s="14">
        <f>((T15-T14)/T14)*100</f>
        <v>43.325628835644316</v>
      </c>
      <c r="V15" s="12">
        <v>14.549426375676097</v>
      </c>
    </row>
    <row r="16" spans="3:22" ht="21" customHeight="1">
      <c r="C16" s="21">
        <v>1358</v>
      </c>
      <c r="D16" s="13">
        <v>0.97039999999999993</v>
      </c>
      <c r="E16" s="10">
        <f t="shared" si="0"/>
        <v>-3.2019950124688301</v>
      </c>
      <c r="F16" s="51">
        <v>4.5134883720930228</v>
      </c>
      <c r="G16" s="75">
        <v>1368</v>
      </c>
      <c r="H16" s="14">
        <v>8.9484999999999992</v>
      </c>
      <c r="I16" s="56">
        <f t="shared" si="1"/>
        <v>117.4340906329729</v>
      </c>
      <c r="J16" s="74">
        <v>13.316220238095235</v>
      </c>
      <c r="K16" s="68">
        <v>1378</v>
      </c>
      <c r="L16" s="61">
        <v>307.39999999999998</v>
      </c>
      <c r="M16" s="38">
        <f t="shared" si="2"/>
        <v>35.084065002065358</v>
      </c>
      <c r="N16" s="51">
        <v>10.23813488759367</v>
      </c>
      <c r="O16" s="79">
        <v>1388</v>
      </c>
      <c r="P16" s="61">
        <v>3206.2</v>
      </c>
      <c r="Q16" s="10">
        <f>((P16-P15)/P15)*100</f>
        <v>51.543224464716175</v>
      </c>
      <c r="R16" s="74">
        <v>6.9010346601463199</v>
      </c>
      <c r="S16" s="68">
        <v>1398</v>
      </c>
      <c r="T16" s="61">
        <v>86411.4</v>
      </c>
      <c r="U16" s="10">
        <f>((T16-T15)/T15)*100</f>
        <v>29.871258052007775</v>
      </c>
      <c r="V16" s="12">
        <v>14.531406314980156</v>
      </c>
    </row>
    <row r="17" spans="2:22" ht="21" customHeight="1" thickBot="1">
      <c r="C17" s="22">
        <v>1359</v>
      </c>
      <c r="D17" s="15">
        <v>1.4155</v>
      </c>
      <c r="E17" s="16">
        <f t="shared" si="0"/>
        <v>45.867683429513612</v>
      </c>
      <c r="F17" s="65">
        <v>5.1849816849816852</v>
      </c>
      <c r="G17" s="76">
        <v>1369</v>
      </c>
      <c r="H17" s="16">
        <v>11.367100000000001</v>
      </c>
      <c r="I17" s="16">
        <f t="shared" si="1"/>
        <v>27.027993518466804</v>
      </c>
      <c r="J17" s="77">
        <v>10.613538748832868</v>
      </c>
      <c r="K17" s="69">
        <v>1379</v>
      </c>
      <c r="L17" s="115">
        <v>601.20000000000005</v>
      </c>
      <c r="M17" s="55">
        <f t="shared" si="2"/>
        <v>95.575797007156822</v>
      </c>
      <c r="N17" s="53">
        <v>14.7954914603534</v>
      </c>
      <c r="O17" s="80">
        <v>1389</v>
      </c>
      <c r="P17" s="113">
        <v>4686.5125053079992</v>
      </c>
      <c r="Q17" s="17">
        <f>((P17-P16)/P16)*100</f>
        <v>46.170310813673488</v>
      </c>
      <c r="R17" s="77">
        <v>7.921611507067988</v>
      </c>
      <c r="S17" s="69">
        <v>1399</v>
      </c>
      <c r="T17" s="113">
        <v>125230.3</v>
      </c>
      <c r="U17" s="17">
        <f>((T17-T16)/T16)*100</f>
        <v>44.923355020286685</v>
      </c>
      <c r="V17" s="18">
        <v>15.266605395585534</v>
      </c>
    </row>
    <row r="18" spans="2:22" ht="21" customHeight="1" thickTop="1">
      <c r="O18" s="51"/>
    </row>
    <row r="20" spans="2:22" ht="25.8" hidden="1" thickBot="1">
      <c r="C20" s="118" t="s">
        <v>25</v>
      </c>
      <c r="D20" s="118"/>
      <c r="E20" s="118"/>
      <c r="F20" s="118"/>
      <c r="G20" s="118"/>
      <c r="H20" s="33"/>
    </row>
    <row r="21" spans="2:22" ht="37.5" hidden="1" customHeight="1" thickTop="1" thickBot="1">
      <c r="C21" s="121" t="s">
        <v>0</v>
      </c>
      <c r="D21" s="122"/>
      <c r="E21" s="81" t="s">
        <v>2</v>
      </c>
      <c r="F21" s="23" t="s">
        <v>5</v>
      </c>
      <c r="G21" s="24" t="s">
        <v>6</v>
      </c>
      <c r="H21" s="30"/>
    </row>
    <row r="22" spans="2:22" ht="21.75" hidden="1" customHeight="1">
      <c r="B22">
        <v>1</v>
      </c>
      <c r="C22" s="123" t="s">
        <v>13</v>
      </c>
      <c r="D22" s="124"/>
      <c r="E22" s="11">
        <f>SUM(D8:D17)</f>
        <v>6.9500999999999991</v>
      </c>
      <c r="F22" s="25">
        <f>(POWER(D17/D8,B24)-1)*100</f>
        <v>25.212721205102607</v>
      </c>
      <c r="G22" s="31">
        <f>E22/$E$27*100</f>
        <v>1.8280556618728416E-2</v>
      </c>
    </row>
    <row r="23" spans="2:22" ht="21.75" hidden="1" customHeight="1">
      <c r="B23">
        <v>9</v>
      </c>
      <c r="C23" s="125" t="s">
        <v>14</v>
      </c>
      <c r="D23" s="126"/>
      <c r="E23" s="14">
        <f>SUM(H8:H17)</f>
        <v>43.9377</v>
      </c>
      <c r="F23" s="26">
        <f>(POWER(H17/H8,B24)-1)*100</f>
        <v>20.186152620962371</v>
      </c>
      <c r="G23" s="27">
        <f>E23/$E$27*100</f>
        <v>0.11556749004283443</v>
      </c>
    </row>
    <row r="24" spans="2:22" ht="21.75" hidden="1" customHeight="1">
      <c r="B24">
        <f>B22/B23</f>
        <v>0.1111111111111111</v>
      </c>
      <c r="C24" s="125" t="s">
        <v>15</v>
      </c>
      <c r="D24" s="126"/>
      <c r="E24" s="14">
        <f>SUM(L8:L17)</f>
        <v>1516.6633999999999</v>
      </c>
      <c r="F24" s="26">
        <f>(POWER(L17/L8,B24)-1)*100</f>
        <v>50.448039150030574</v>
      </c>
      <c r="G24" s="27">
        <f>E24/$E$27*100</f>
        <v>3.9892161487249314</v>
      </c>
    </row>
    <row r="25" spans="2:22" ht="21.75" hidden="1" customHeight="1">
      <c r="B25">
        <v>49</v>
      </c>
      <c r="C25" s="125" t="s">
        <v>16</v>
      </c>
      <c r="D25" s="126"/>
      <c r="E25" s="14">
        <f>SUM(P8:P17)</f>
        <v>18510.165917131999</v>
      </c>
      <c r="F25" s="26">
        <f>(POWER(P17/P8,B24)-1)*100</f>
        <v>26.405385352174093</v>
      </c>
      <c r="G25" s="27">
        <f>E25/$E$27*100</f>
        <v>48.686513297677521</v>
      </c>
    </row>
    <row r="26" spans="2:22" ht="21.75" hidden="1" customHeight="1" thickBot="1">
      <c r="C26" s="127" t="s">
        <v>19</v>
      </c>
      <c r="D26" s="128"/>
      <c r="E26" s="14">
        <f>SUM(P9:P18)</f>
        <v>17941.365917131996</v>
      </c>
      <c r="F26" s="26">
        <f>(POWER(T17/T8,B24)-1)*100</f>
        <v>38.065552409347617</v>
      </c>
      <c r="G26" s="27">
        <f>E26/$E$27*100</f>
        <v>47.190422506935981</v>
      </c>
    </row>
    <row r="27" spans="2:22" ht="25.5" hidden="1" customHeight="1" thickTop="1" thickBot="1">
      <c r="B27">
        <f>B22/B25</f>
        <v>2.0408163265306121E-2</v>
      </c>
      <c r="C27" s="119" t="s">
        <v>20</v>
      </c>
      <c r="D27" s="120"/>
      <c r="E27" s="28">
        <f>SUM(E22:E26)</f>
        <v>38019.083034263997</v>
      </c>
      <c r="F27" s="29">
        <f>(POWER(T17/D8,B27)-1)*100</f>
        <v>31.489333235820837</v>
      </c>
      <c r="G27" s="117">
        <f>SUM(G22:G26)</f>
        <v>100</v>
      </c>
    </row>
  </sheetData>
  <mergeCells count="19">
    <mergeCell ref="S5:S6"/>
    <mergeCell ref="T5:V5"/>
    <mergeCell ref="C3:R3"/>
    <mergeCell ref="C5:C6"/>
    <mergeCell ref="D5:F5"/>
    <mergeCell ref="G5:G6"/>
    <mergeCell ref="H5:J5"/>
    <mergeCell ref="K5:K6"/>
    <mergeCell ref="L5:N5"/>
    <mergeCell ref="O5:O6"/>
    <mergeCell ref="P5:R5"/>
    <mergeCell ref="C20:G20"/>
    <mergeCell ref="C27:D27"/>
    <mergeCell ref="C21:D21"/>
    <mergeCell ref="C22:D22"/>
    <mergeCell ref="C23:D23"/>
    <mergeCell ref="C24:D24"/>
    <mergeCell ref="C25:D25"/>
    <mergeCell ref="C26:D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8"/>
  <sheetViews>
    <sheetView rightToLeft="1" zoomScale="80" zoomScaleNormal="80" workbookViewId="0">
      <selection activeCell="C5" sqref="C5:C6"/>
    </sheetView>
  </sheetViews>
  <sheetFormatPr defaultRowHeight="14.4"/>
  <cols>
    <col min="1" max="1" width="5.6640625" customWidth="1"/>
    <col min="2" max="2" width="7.6640625" hidden="1" customWidth="1"/>
    <col min="3" max="3" width="12.109375" customWidth="1"/>
    <col min="4" max="8" width="10.44140625" customWidth="1"/>
    <col min="9" max="9" width="12.109375" customWidth="1"/>
    <col min="10" max="10" width="10.5546875" customWidth="1"/>
    <col min="11" max="11" width="10.6640625" customWidth="1"/>
    <col min="12" max="12" width="10.44140625" customWidth="1"/>
    <col min="13" max="13" width="12.109375" customWidth="1"/>
    <col min="14" max="14" width="10.5546875" customWidth="1"/>
    <col min="15" max="15" width="10.44140625" customWidth="1"/>
    <col min="16" max="16" width="10.33203125" customWidth="1"/>
    <col min="17" max="17" width="12.109375" customWidth="1"/>
    <col min="18" max="19" width="11" customWidth="1"/>
    <col min="20" max="20" width="10.44140625" customWidth="1"/>
    <col min="21" max="21" width="10" customWidth="1"/>
    <col min="22" max="22" width="9.88671875" customWidth="1"/>
  </cols>
  <sheetData>
    <row r="3" spans="3:22" ht="27.75" customHeight="1">
      <c r="C3" s="134" t="s">
        <v>28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3:22" ht="15" thickBot="1"/>
    <row r="5" spans="3:22" ht="22.8" thickTop="1">
      <c r="C5" s="135" t="s">
        <v>0</v>
      </c>
      <c r="D5" s="137" t="s">
        <v>7</v>
      </c>
      <c r="E5" s="132"/>
      <c r="F5" s="138"/>
      <c r="G5" s="139" t="s">
        <v>0</v>
      </c>
      <c r="H5" s="142" t="s">
        <v>7</v>
      </c>
      <c r="I5" s="143"/>
      <c r="J5" s="144"/>
      <c r="K5" s="132" t="s">
        <v>0</v>
      </c>
      <c r="L5" s="142" t="s">
        <v>7</v>
      </c>
      <c r="M5" s="143"/>
      <c r="N5" s="146"/>
      <c r="O5" s="137" t="s">
        <v>0</v>
      </c>
      <c r="P5" s="142" t="s">
        <v>7</v>
      </c>
      <c r="Q5" s="143"/>
      <c r="R5" s="144"/>
      <c r="S5" s="129" t="s">
        <v>0</v>
      </c>
      <c r="T5" s="142" t="s">
        <v>7</v>
      </c>
      <c r="U5" s="143"/>
      <c r="V5" s="145"/>
    </row>
    <row r="6" spans="3:22" ht="63.6" thickBot="1">
      <c r="C6" s="136"/>
      <c r="D6" s="64" t="s">
        <v>2</v>
      </c>
      <c r="E6" s="19" t="s">
        <v>3</v>
      </c>
      <c r="F6" s="60" t="s">
        <v>23</v>
      </c>
      <c r="G6" s="140"/>
      <c r="H6" s="19" t="s">
        <v>2</v>
      </c>
      <c r="I6" s="19" t="s">
        <v>3</v>
      </c>
      <c r="J6" s="70" t="s">
        <v>4</v>
      </c>
      <c r="K6" s="130"/>
      <c r="L6" s="63" t="s">
        <v>2</v>
      </c>
      <c r="M6" s="19" t="s">
        <v>3</v>
      </c>
      <c r="N6" s="60" t="s">
        <v>4</v>
      </c>
      <c r="O6" s="140"/>
      <c r="P6" s="19" t="s">
        <v>2</v>
      </c>
      <c r="Q6" s="19" t="s">
        <v>3</v>
      </c>
      <c r="R6" s="70" t="s">
        <v>8</v>
      </c>
      <c r="S6" s="130"/>
      <c r="T6" s="19" t="s">
        <v>2</v>
      </c>
      <c r="U6" s="19" t="s">
        <v>3</v>
      </c>
      <c r="V6" s="20" t="s">
        <v>4</v>
      </c>
    </row>
    <row r="7" spans="3:22" ht="19.5" hidden="1" customHeight="1" thickBot="1">
      <c r="C7" s="21">
        <v>1349</v>
      </c>
      <c r="D7" s="2">
        <f>56.1/1000</f>
        <v>5.6100000000000004E-2</v>
      </c>
      <c r="E7" s="3"/>
      <c r="F7" s="50"/>
      <c r="G7" s="78"/>
      <c r="H7" s="5"/>
      <c r="I7" s="3"/>
      <c r="J7" s="72"/>
      <c r="K7" s="66"/>
      <c r="L7" s="4"/>
      <c r="M7" s="3"/>
      <c r="N7" s="50"/>
      <c r="O7" s="78"/>
      <c r="P7" s="5"/>
      <c r="Q7" s="6"/>
      <c r="R7" s="72"/>
      <c r="S7" s="66"/>
      <c r="T7" s="5"/>
      <c r="U7" s="6"/>
      <c r="V7" s="7"/>
    </row>
    <row r="8" spans="3:22" ht="18">
      <c r="C8" s="21">
        <v>1350</v>
      </c>
      <c r="D8" s="8">
        <v>8.3699999999999997E-2</v>
      </c>
      <c r="E8" s="10">
        <f>((D8-D7)/D7)*100</f>
        <v>49.197860962566828</v>
      </c>
      <c r="F8" s="51">
        <v>4.1849999999999996</v>
      </c>
      <c r="G8" s="79">
        <v>1360</v>
      </c>
      <c r="H8" s="11">
        <v>0.77900000000000003</v>
      </c>
      <c r="I8" s="10">
        <f>((H8-D17)/D17)*100</f>
        <v>-4.2997542997542899</v>
      </c>
      <c r="J8" s="74">
        <v>7.081818181818182</v>
      </c>
      <c r="K8" s="67">
        <v>1370</v>
      </c>
      <c r="L8" s="114">
        <v>12.774899999999999</v>
      </c>
      <c r="M8" s="10">
        <f>((L8-H17)/H17)*100</f>
        <v>13.821768416550817</v>
      </c>
      <c r="N8" s="51">
        <v>26.285802469135799</v>
      </c>
      <c r="O8" s="79">
        <v>1380</v>
      </c>
      <c r="P8" s="114">
        <v>337.09560000000005</v>
      </c>
      <c r="Q8" s="11">
        <f>((P8-L17)/L17)*100</f>
        <v>18.735351614096292</v>
      </c>
      <c r="R8" s="74">
        <v>9.1247489375524466</v>
      </c>
      <c r="S8" s="68">
        <v>1390</v>
      </c>
      <c r="T8" s="116">
        <v>2330.281936544</v>
      </c>
      <c r="U8" s="10">
        <f>((T8-P17)/P17)*100</f>
        <v>37.216665558048604</v>
      </c>
      <c r="V8" s="12">
        <v>4.339574245310847</v>
      </c>
    </row>
    <row r="9" spans="3:22" ht="18">
      <c r="C9" s="21">
        <v>1351</v>
      </c>
      <c r="D9" s="13">
        <v>8.9400000000000007E-2</v>
      </c>
      <c r="E9" s="10">
        <f>((D9-D8)/D8)*100</f>
        <v>6.81003584229392</v>
      </c>
      <c r="F9" s="51">
        <v>3.7250000000000005</v>
      </c>
      <c r="G9" s="79">
        <v>1361</v>
      </c>
      <c r="H9" s="14">
        <v>0.90700000000000003</v>
      </c>
      <c r="I9" s="10">
        <f>((H9-H8)/H8)*100</f>
        <v>16.431322207958921</v>
      </c>
      <c r="J9" s="74">
        <v>6.2551724137931028</v>
      </c>
      <c r="K9" s="68">
        <v>1371</v>
      </c>
      <c r="L9" s="61">
        <v>14.611000000000001</v>
      </c>
      <c r="M9" s="10">
        <f>((L9-L8)/L8)*100</f>
        <v>14.372715246303313</v>
      </c>
      <c r="N9" s="51">
        <v>18.58905852417303</v>
      </c>
      <c r="O9" s="79">
        <v>1381</v>
      </c>
      <c r="P9" s="61">
        <v>441.33725856799998</v>
      </c>
      <c r="Q9" s="10">
        <f>((P9-P8)/P8)*100</f>
        <v>30.923470543074405</v>
      </c>
      <c r="R9" s="74">
        <v>7.9856920813520054</v>
      </c>
      <c r="S9" s="68">
        <v>1391</v>
      </c>
      <c r="T9" s="61">
        <v>3546.9</v>
      </c>
      <c r="U9" s="10">
        <f>((T9-T8)/T8)*100</f>
        <v>52.209050088606226</v>
      </c>
      <c r="V9" s="12">
        <v>2.6958887867018326</v>
      </c>
    </row>
    <row r="10" spans="3:22" ht="18">
      <c r="C10" s="21">
        <v>1352</v>
      </c>
      <c r="D10" s="13">
        <v>0.1648</v>
      </c>
      <c r="E10" s="10">
        <f t="shared" ref="E10:E17" si="0">((D10-D9)/D9)*100</f>
        <v>84.34004474272929</v>
      </c>
      <c r="F10" s="51">
        <v>4.9939393939393941</v>
      </c>
      <c r="G10" s="79">
        <v>1362</v>
      </c>
      <c r="H10" s="14">
        <v>1.6451</v>
      </c>
      <c r="I10" s="10">
        <f t="shared" ref="I10:I17" si="1">((H10-H9)/H9)*100</f>
        <v>81.378169790518186</v>
      </c>
      <c r="J10" s="74">
        <v>13.37479674796748</v>
      </c>
      <c r="K10" s="68">
        <v>1372</v>
      </c>
      <c r="L10" s="61">
        <v>18.385999999999999</v>
      </c>
      <c r="M10" s="10">
        <f t="shared" ref="M10:M17" si="2">((L10-L9)/L9)*100</f>
        <v>25.836698377934418</v>
      </c>
      <c r="N10" s="51">
        <v>13.132857142857143</v>
      </c>
      <c r="O10" s="79">
        <v>1382</v>
      </c>
      <c r="P10" s="61">
        <v>503.75438609400004</v>
      </c>
      <c r="Q10" s="10">
        <f t="shared" ref="Q10:Q17" si="3">((P10-P9)/P9)*100</f>
        <v>14.142727883098727</v>
      </c>
      <c r="R10" s="74">
        <v>6.6131196074040037</v>
      </c>
      <c r="S10" s="68">
        <v>1392</v>
      </c>
      <c r="T10" s="61">
        <v>4678.5</v>
      </c>
      <c r="U10" s="10">
        <f>((T10-T9)/T9)*100</f>
        <v>31.903916095745576</v>
      </c>
      <c r="V10" s="12">
        <v>4.4609314512591851</v>
      </c>
    </row>
    <row r="11" spans="3:22" ht="18">
      <c r="C11" s="21">
        <v>1353</v>
      </c>
      <c r="D11" s="13">
        <v>0.2034</v>
      </c>
      <c r="E11" s="10">
        <f t="shared" si="0"/>
        <v>23.422330097087375</v>
      </c>
      <c r="F11" s="51">
        <v>3.6321428571428576</v>
      </c>
      <c r="G11" s="82">
        <v>1363</v>
      </c>
      <c r="H11" s="14">
        <v>1.9155</v>
      </c>
      <c r="I11" s="10">
        <f t="shared" si="1"/>
        <v>16.436690778676066</v>
      </c>
      <c r="J11" s="74">
        <v>11.751533742331288</v>
      </c>
      <c r="K11" s="68">
        <v>1373</v>
      </c>
      <c r="L11" s="61">
        <v>29.274999999999999</v>
      </c>
      <c r="M11" s="10">
        <f t="shared" si="2"/>
        <v>59.224409877080383</v>
      </c>
      <c r="N11" s="51">
        <v>12.695143104943623</v>
      </c>
      <c r="O11" s="79">
        <v>1383</v>
      </c>
      <c r="P11" s="61">
        <v>610.30719346599994</v>
      </c>
      <c r="Q11" s="10">
        <f t="shared" si="3"/>
        <v>21.151737893179806</v>
      </c>
      <c r="R11" s="74">
        <v>6.0834224800494399</v>
      </c>
      <c r="S11" s="68">
        <v>1393</v>
      </c>
      <c r="T11" s="61">
        <v>6967.3</v>
      </c>
      <c r="U11" s="10">
        <f>((T11-T10)/T10)*100</f>
        <v>48.921662926151548</v>
      </c>
      <c r="V11" s="12">
        <v>5.6184867430550121</v>
      </c>
    </row>
    <row r="12" spans="3:22" ht="18">
      <c r="C12" s="21">
        <v>1354</v>
      </c>
      <c r="D12" s="13">
        <v>0.24530000000000002</v>
      </c>
      <c r="E12" s="10">
        <f t="shared" si="0"/>
        <v>20.599803343166183</v>
      </c>
      <c r="F12" s="51">
        <v>3.1448717948717952</v>
      </c>
      <c r="G12" s="82">
        <v>1364</v>
      </c>
      <c r="H12" s="14">
        <v>1.9135</v>
      </c>
      <c r="I12" s="10">
        <f t="shared" si="1"/>
        <v>-0.10441138084051171</v>
      </c>
      <c r="J12" s="74">
        <v>11.190058479532162</v>
      </c>
      <c r="K12" s="68">
        <v>1374</v>
      </c>
      <c r="L12" s="61">
        <v>39.182000000000002</v>
      </c>
      <c r="M12" s="10">
        <f t="shared" si="2"/>
        <v>33.841161400512398</v>
      </c>
      <c r="N12" s="51">
        <v>8.9517934658441867</v>
      </c>
      <c r="O12" s="79">
        <v>1384</v>
      </c>
      <c r="P12" s="61">
        <v>680.79333330000009</v>
      </c>
      <c r="Q12" s="10">
        <f t="shared" si="3"/>
        <v>11.549288716998698</v>
      </c>
      <c r="R12" s="74">
        <v>4.6838206625387002</v>
      </c>
      <c r="S12" s="68">
        <v>1394</v>
      </c>
      <c r="T12" s="61">
        <v>9033.5</v>
      </c>
      <c r="U12" s="10">
        <f t="shared" ref="U12:U17" si="4">((T12-T11)/T11)*100</f>
        <v>29.655677235083889</v>
      </c>
      <c r="V12" s="12">
        <v>6.1425094838823302</v>
      </c>
    </row>
    <row r="13" spans="3:22" ht="18">
      <c r="C13" s="21">
        <v>1355</v>
      </c>
      <c r="D13" s="13">
        <v>0.26869999999999999</v>
      </c>
      <c r="E13" s="10">
        <f t="shared" si="0"/>
        <v>9.5393395841826223</v>
      </c>
      <c r="F13" s="51">
        <v>2.2965811965811969</v>
      </c>
      <c r="G13" s="82">
        <v>1365</v>
      </c>
      <c r="H13" s="14">
        <v>2.4499</v>
      </c>
      <c r="I13" s="10">
        <f t="shared" si="1"/>
        <v>28.032401358766656</v>
      </c>
      <c r="J13" s="74">
        <v>13.763483146067415</v>
      </c>
      <c r="K13" s="68">
        <v>1375</v>
      </c>
      <c r="L13" s="61">
        <v>53.164999999999999</v>
      </c>
      <c r="M13" s="10">
        <f t="shared" si="2"/>
        <v>35.687305395334583</v>
      </c>
      <c r="N13" s="51">
        <v>6.9633267845448588</v>
      </c>
      <c r="O13" s="79">
        <v>1385</v>
      </c>
      <c r="P13" s="61">
        <v>724.4</v>
      </c>
      <c r="Q13" s="10">
        <f t="shared" si="3"/>
        <v>6.405272285588623</v>
      </c>
      <c r="R13" s="74">
        <v>4.3991813781753475</v>
      </c>
      <c r="S13" s="68">
        <v>1395</v>
      </c>
      <c r="T13" s="61">
        <v>12087.6</v>
      </c>
      <c r="U13" s="10">
        <f t="shared" si="4"/>
        <v>33.808601317318868</v>
      </c>
      <c r="V13" s="12">
        <v>6.575594640995905</v>
      </c>
    </row>
    <row r="14" spans="3:22" ht="18">
      <c r="C14" s="21">
        <v>1356</v>
      </c>
      <c r="D14" s="13">
        <v>0.1258</v>
      </c>
      <c r="E14" s="10">
        <f t="shared" si="0"/>
        <v>-53.181987346483069</v>
      </c>
      <c r="F14" s="51">
        <v>0.84999999999999987</v>
      </c>
      <c r="G14" s="82">
        <v>1366</v>
      </c>
      <c r="H14" s="14">
        <v>2.9994999999999998</v>
      </c>
      <c r="I14" s="10">
        <f t="shared" si="1"/>
        <v>22.433568717090488</v>
      </c>
      <c r="J14" s="74">
        <v>15.786842105263158</v>
      </c>
      <c r="K14" s="68">
        <v>1376</v>
      </c>
      <c r="L14" s="61">
        <v>81.887</v>
      </c>
      <c r="M14" s="10">
        <f t="shared" si="2"/>
        <v>54.024264083513593</v>
      </c>
      <c r="N14" s="51">
        <v>8.2381287726358146</v>
      </c>
      <c r="O14" s="79">
        <v>1386</v>
      </c>
      <c r="P14" s="61">
        <v>732.9</v>
      </c>
      <c r="Q14" s="10">
        <f t="shared" si="3"/>
        <v>1.1733848702374379</v>
      </c>
      <c r="R14" s="74">
        <v>3.5195812423463875</v>
      </c>
      <c r="S14" s="68">
        <v>1396</v>
      </c>
      <c r="T14" s="61">
        <v>15329.4</v>
      </c>
      <c r="U14" s="10">
        <f>((T14-T13)/T13)*100</f>
        <v>26.819219696217605</v>
      </c>
      <c r="V14" s="12">
        <v>7.0235194020290663</v>
      </c>
    </row>
    <row r="15" spans="3:22" ht="18">
      <c r="C15" s="21">
        <v>1357</v>
      </c>
      <c r="D15" s="13">
        <v>0.1376</v>
      </c>
      <c r="E15" s="10">
        <f t="shared" si="0"/>
        <v>9.3799682034976204</v>
      </c>
      <c r="F15" s="51">
        <v>1.1096774193548387</v>
      </c>
      <c r="G15" s="82">
        <v>1367</v>
      </c>
      <c r="H15" s="14">
        <v>3.2828000000000004</v>
      </c>
      <c r="I15" s="10">
        <f t="shared" si="1"/>
        <v>9.4449074845807814</v>
      </c>
      <c r="J15" s="74">
        <v>17.938797814207653</v>
      </c>
      <c r="K15" s="68">
        <v>1377</v>
      </c>
      <c r="L15" s="61">
        <v>97.058999999999997</v>
      </c>
      <c r="M15" s="10">
        <f t="shared" si="2"/>
        <v>18.527971472883358</v>
      </c>
      <c r="N15" s="51">
        <v>7.762856914340559</v>
      </c>
      <c r="O15" s="79">
        <v>1387</v>
      </c>
      <c r="P15" s="61">
        <v>953.6</v>
      </c>
      <c r="Q15" s="10">
        <f t="shared" si="3"/>
        <v>30.113248737890579</v>
      </c>
      <c r="R15" s="74">
        <v>3.8525245832761006</v>
      </c>
      <c r="S15" s="68">
        <v>1397</v>
      </c>
      <c r="T15" s="61">
        <v>23967.4</v>
      </c>
      <c r="U15" s="10">
        <f t="shared" si="4"/>
        <v>56.349237413075535</v>
      </c>
      <c r="V15" s="12">
        <v>8.2898303496045411</v>
      </c>
    </row>
    <row r="16" spans="3:22" ht="18">
      <c r="C16" s="21">
        <v>1358</v>
      </c>
      <c r="D16" s="13">
        <v>0.38350000000000001</v>
      </c>
      <c r="E16" s="10">
        <f>((D16-D15)/D15)*100</f>
        <v>178.70639534883722</v>
      </c>
      <c r="F16" s="51">
        <v>3.953608247422681</v>
      </c>
      <c r="G16" s="82">
        <v>1368</v>
      </c>
      <c r="H16" s="14">
        <v>8.4368999999999996</v>
      </c>
      <c r="I16" s="10">
        <f t="shared" si="1"/>
        <v>157.00316802729375</v>
      </c>
      <c r="J16" s="74">
        <v>27.30388349514563</v>
      </c>
      <c r="K16" s="68">
        <v>1378</v>
      </c>
      <c r="L16" s="61">
        <v>169.47749999999999</v>
      </c>
      <c r="M16" s="10">
        <f t="shared" si="2"/>
        <v>74.612864340246659</v>
      </c>
      <c r="N16" s="51">
        <v>9.69772831311513</v>
      </c>
      <c r="O16" s="79">
        <v>1388</v>
      </c>
      <c r="P16" s="61">
        <v>1347.8</v>
      </c>
      <c r="Q16" s="10">
        <f t="shared" si="3"/>
        <v>41.33808724832214</v>
      </c>
      <c r="R16" s="74">
        <v>4.3827616145784214</v>
      </c>
      <c r="S16" s="68">
        <v>1398</v>
      </c>
      <c r="T16" s="61">
        <v>26655.599999999999</v>
      </c>
      <c r="U16" s="10">
        <f t="shared" si="4"/>
        <v>11.216068493036362</v>
      </c>
      <c r="V16" s="12">
        <v>7.9141026699215047</v>
      </c>
    </row>
    <row r="17" spans="2:22" ht="18.600000000000001" thickBot="1">
      <c r="C17" s="22">
        <v>1359</v>
      </c>
      <c r="D17" s="32">
        <v>0.81399999999999995</v>
      </c>
      <c r="E17" s="16">
        <f t="shared" si="0"/>
        <v>112.25554106910036</v>
      </c>
      <c r="F17" s="65">
        <v>9.80722891566265</v>
      </c>
      <c r="G17" s="83">
        <v>1369</v>
      </c>
      <c r="H17" s="16">
        <v>11.223600000000001</v>
      </c>
      <c r="I17" s="17">
        <f t="shared" si="1"/>
        <v>33.029904348753711</v>
      </c>
      <c r="J17" s="77">
        <v>28.631632653061224</v>
      </c>
      <c r="K17" s="69">
        <v>1379</v>
      </c>
      <c r="L17" s="115">
        <v>283.90499999999997</v>
      </c>
      <c r="M17" s="17">
        <f t="shared" si="2"/>
        <v>67.517812098951183</v>
      </c>
      <c r="N17" s="53">
        <v>11.570013856059987</v>
      </c>
      <c r="O17" s="80">
        <v>1389</v>
      </c>
      <c r="P17" s="113">
        <v>1698.2499371100005</v>
      </c>
      <c r="Q17" s="17">
        <f t="shared" si="3"/>
        <v>26.001627623534691</v>
      </c>
      <c r="R17" s="77">
        <v>4.3297077676222244</v>
      </c>
      <c r="S17" s="69">
        <v>1399</v>
      </c>
      <c r="T17" s="113">
        <v>41895.599999999999</v>
      </c>
      <c r="U17" s="17">
        <f t="shared" si="4"/>
        <v>57.173727096745154</v>
      </c>
      <c r="V17" s="18">
        <v>9.5300660805477495</v>
      </c>
    </row>
    <row r="18" spans="2:22" ht="15" thickTop="1">
      <c r="O18" s="51"/>
    </row>
    <row r="20" spans="2:22" ht="25.8" hidden="1" thickBot="1">
      <c r="C20" s="118" t="s">
        <v>29</v>
      </c>
      <c r="D20" s="118"/>
      <c r="E20" s="118"/>
      <c r="F20" s="118"/>
      <c r="G20" s="118"/>
    </row>
    <row r="21" spans="2:22" ht="39" hidden="1" customHeight="1" thickTop="1" thickBot="1">
      <c r="C21" s="121" t="s">
        <v>0</v>
      </c>
      <c r="D21" s="122"/>
      <c r="E21" s="81" t="s">
        <v>2</v>
      </c>
      <c r="F21" s="81" t="s">
        <v>5</v>
      </c>
      <c r="G21" s="24" t="s">
        <v>6</v>
      </c>
    </row>
    <row r="22" spans="2:22" ht="21.75" hidden="1" customHeight="1">
      <c r="B22">
        <v>1</v>
      </c>
      <c r="C22" s="123" t="s">
        <v>13</v>
      </c>
      <c r="D22" s="124"/>
      <c r="E22" s="11">
        <f>SUM(D8:D17)</f>
        <v>2.5161999999999995</v>
      </c>
      <c r="F22" s="25">
        <f>(POWER(D17/D8,B24)-1)*100</f>
        <v>28.755725303689307</v>
      </c>
      <c r="G22" s="31">
        <f>E22/$E$27*100</f>
        <v>1.519336988319751E-2</v>
      </c>
    </row>
    <row r="23" spans="2:22" ht="21.75" hidden="1" customHeight="1">
      <c r="B23">
        <v>9</v>
      </c>
      <c r="C23" s="125" t="s">
        <v>14</v>
      </c>
      <c r="D23" s="126"/>
      <c r="E23" s="14">
        <f>SUM(H8:H17)</f>
        <v>35.552800000000005</v>
      </c>
      <c r="F23" s="26">
        <f>(POWER(H17/H8,B24)-1)*100</f>
        <v>34.503240291585428</v>
      </c>
      <c r="G23" s="27">
        <f>E23/$E$27*100</f>
        <v>0.21467563817794474</v>
      </c>
    </row>
    <row r="24" spans="2:22" ht="21.75" hidden="1" customHeight="1">
      <c r="B24">
        <f>B22/B23</f>
        <v>0.1111111111111111</v>
      </c>
      <c r="C24" s="125" t="s">
        <v>15</v>
      </c>
      <c r="D24" s="126"/>
      <c r="E24" s="14">
        <f>SUM(L8:L17)</f>
        <v>799.72239999999999</v>
      </c>
      <c r="F24" s="26">
        <f>(POWER(L17/L8,B24)-1)*100</f>
        <v>41.138718621274428</v>
      </c>
      <c r="G24" s="27">
        <f>E24/$E$27*100</f>
        <v>4.8289000187101321</v>
      </c>
    </row>
    <row r="25" spans="2:22" ht="21.75" hidden="1" customHeight="1">
      <c r="B25">
        <v>49</v>
      </c>
      <c r="C25" s="125" t="s">
        <v>16</v>
      </c>
      <c r="D25" s="126"/>
      <c r="E25" s="14">
        <f>SUM(P8:P17)</f>
        <v>8030.2377085380012</v>
      </c>
      <c r="F25" s="26">
        <f>(POWER(P17/P8,B24)-1)*100</f>
        <v>19.681662596112815</v>
      </c>
      <c r="G25" s="27">
        <f>E25/$E$27*100</f>
        <v>48.488344231705852</v>
      </c>
    </row>
    <row r="26" spans="2:22" ht="21.75" hidden="1" customHeight="1" thickBot="1">
      <c r="C26" s="127" t="s">
        <v>19</v>
      </c>
      <c r="D26" s="128"/>
      <c r="E26" s="14">
        <f>SUM(P9:P18)</f>
        <v>7693.1421085380007</v>
      </c>
      <c r="F26" s="26">
        <f>(POWER(P17/P8,B24)-1)*100</f>
        <v>19.681662596112815</v>
      </c>
      <c r="G26" s="27">
        <f>E26/$E$27*100</f>
        <v>46.452886741522882</v>
      </c>
    </row>
    <row r="27" spans="2:22" ht="31.5" hidden="1" customHeight="1" thickTop="1" thickBot="1">
      <c r="B27">
        <f>B22/B25</f>
        <v>2.0408163265306121E-2</v>
      </c>
      <c r="C27" s="119" t="s">
        <v>20</v>
      </c>
      <c r="D27" s="120"/>
      <c r="E27" s="28">
        <f>SUM(E22:E26)</f>
        <v>16561.171217076</v>
      </c>
      <c r="F27" s="29">
        <f>(POWER(T17/D8,B27)-1)*100</f>
        <v>30.711910493437443</v>
      </c>
      <c r="G27" s="62">
        <f>SUM(G22:G26)</f>
        <v>100</v>
      </c>
    </row>
    <row r="28" spans="2:22" ht="15" hidden="1" thickTop="1"/>
  </sheetData>
  <mergeCells count="19">
    <mergeCell ref="K5:K6"/>
    <mergeCell ref="L5:N5"/>
    <mergeCell ref="O5:O6"/>
    <mergeCell ref="P5:R5"/>
    <mergeCell ref="C3:V3"/>
    <mergeCell ref="C27:D27"/>
    <mergeCell ref="C20:G20"/>
    <mergeCell ref="C21:D21"/>
    <mergeCell ref="C22:D22"/>
    <mergeCell ref="C23:D23"/>
    <mergeCell ref="C24:D24"/>
    <mergeCell ref="C25:D25"/>
    <mergeCell ref="S5:S6"/>
    <mergeCell ref="T5:V5"/>
    <mergeCell ref="C26:D26"/>
    <mergeCell ref="C5:C6"/>
    <mergeCell ref="D5:F5"/>
    <mergeCell ref="G5:G6"/>
    <mergeCell ref="H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rightToLeft="1" zoomScale="80" zoomScaleNormal="80" workbookViewId="0">
      <selection activeCell="B5" sqref="B5:B6"/>
    </sheetView>
  </sheetViews>
  <sheetFormatPr defaultRowHeight="14.4"/>
  <cols>
    <col min="1" max="1" width="4.109375" customWidth="1"/>
    <col min="2" max="2" width="15.6640625" customWidth="1"/>
    <col min="3" max="11" width="14.6640625" customWidth="1"/>
    <col min="12" max="12" width="6.6640625" hidden="1" customWidth="1"/>
    <col min="13" max="13" width="7.6640625" hidden="1" customWidth="1"/>
    <col min="14" max="15" width="8.88671875" hidden="1" customWidth="1"/>
  </cols>
  <sheetData>
    <row r="3" spans="2:15" ht="27.6">
      <c r="B3" s="134" t="s">
        <v>26</v>
      </c>
      <c r="C3" s="134"/>
      <c r="D3" s="134"/>
      <c r="E3" s="134"/>
      <c r="F3" s="134"/>
      <c r="G3" s="134"/>
      <c r="H3" s="134"/>
      <c r="I3" s="134"/>
    </row>
    <row r="4" spans="2:15" ht="15" thickBot="1">
      <c r="E4" s="34"/>
      <c r="G4" s="34"/>
      <c r="I4" s="34"/>
    </row>
    <row r="5" spans="2:15" ht="18.75" customHeight="1" thickTop="1">
      <c r="B5" s="154" t="s">
        <v>0</v>
      </c>
      <c r="C5" s="151" t="s">
        <v>10</v>
      </c>
      <c r="D5" s="147" t="s">
        <v>0</v>
      </c>
      <c r="E5" s="151" t="s">
        <v>10</v>
      </c>
      <c r="F5" s="147" t="s">
        <v>0</v>
      </c>
      <c r="G5" s="151" t="s">
        <v>10</v>
      </c>
      <c r="H5" s="147" t="s">
        <v>0</v>
      </c>
      <c r="I5" s="151" t="s">
        <v>10</v>
      </c>
      <c r="J5" s="147" t="s">
        <v>0</v>
      </c>
      <c r="K5" s="149" t="s">
        <v>10</v>
      </c>
    </row>
    <row r="6" spans="2:15" ht="18.75" customHeight="1" thickBot="1">
      <c r="B6" s="155"/>
      <c r="C6" s="152"/>
      <c r="D6" s="148"/>
      <c r="E6" s="152"/>
      <c r="F6" s="148"/>
      <c r="G6" s="152"/>
      <c r="H6" s="148"/>
      <c r="I6" s="152"/>
      <c r="J6" s="148"/>
      <c r="K6" s="150"/>
    </row>
    <row r="7" spans="2:15" ht="18.75" hidden="1" customHeight="1" thickBot="1">
      <c r="B7" s="84">
        <v>1349</v>
      </c>
      <c r="C7" s="87"/>
      <c r="D7" s="71"/>
      <c r="E7" s="87"/>
      <c r="F7" s="71"/>
      <c r="G7" s="87"/>
      <c r="H7" s="71"/>
      <c r="I7" s="87"/>
      <c r="J7" s="71"/>
      <c r="K7" s="103"/>
    </row>
    <row r="8" spans="2:15" ht="18.75" customHeight="1">
      <c r="B8" s="85">
        <v>1350</v>
      </c>
      <c r="C8" s="88" t="s">
        <v>9</v>
      </c>
      <c r="D8" s="73">
        <v>1360</v>
      </c>
      <c r="E8" s="88" t="s">
        <v>9</v>
      </c>
      <c r="F8" s="93">
        <v>1370</v>
      </c>
      <c r="G8" s="95">
        <v>83.91</v>
      </c>
      <c r="H8" s="73">
        <v>1380</v>
      </c>
      <c r="I8" s="100">
        <v>79.569999999999993</v>
      </c>
      <c r="J8" s="73">
        <v>1390</v>
      </c>
      <c r="K8" s="27">
        <v>65.848481085513626</v>
      </c>
      <c r="M8" s="34">
        <f>G8-E17</f>
        <v>-24.480000000000004</v>
      </c>
      <c r="N8" s="57">
        <f>I8-G17</f>
        <v>10.049999999999997</v>
      </c>
      <c r="O8" s="57">
        <f>K8-I17</f>
        <v>2.1984810855136274</v>
      </c>
    </row>
    <row r="9" spans="2:15" ht="18.75" customHeight="1">
      <c r="B9" s="85">
        <v>1351</v>
      </c>
      <c r="C9" s="89" t="s">
        <v>9</v>
      </c>
      <c r="D9" s="73">
        <v>1361</v>
      </c>
      <c r="E9" s="89" t="s">
        <v>9</v>
      </c>
      <c r="F9" s="73">
        <v>1371</v>
      </c>
      <c r="G9" s="91">
        <v>72.27</v>
      </c>
      <c r="H9" s="73">
        <v>1381</v>
      </c>
      <c r="I9" s="101">
        <v>66.510000000000005</v>
      </c>
      <c r="J9" s="73">
        <v>1391</v>
      </c>
      <c r="K9" s="27">
        <v>69.41</v>
      </c>
      <c r="M9" s="34">
        <f>G9-G8</f>
        <v>-11.64</v>
      </c>
      <c r="N9" s="57">
        <f t="shared" ref="N9:N17" si="0">I9-I8</f>
        <v>-13.059999999999988</v>
      </c>
      <c r="O9" s="57">
        <f>K9-K8</f>
        <v>3.5615189144863706</v>
      </c>
    </row>
    <row r="10" spans="2:15" ht="18.75" customHeight="1">
      <c r="B10" s="85">
        <v>1352</v>
      </c>
      <c r="C10" s="89" t="s">
        <v>9</v>
      </c>
      <c r="D10" s="73">
        <v>1362</v>
      </c>
      <c r="E10" s="89" t="s">
        <v>9</v>
      </c>
      <c r="F10" s="73">
        <v>1372</v>
      </c>
      <c r="G10" s="96">
        <v>73.59</v>
      </c>
      <c r="H10" s="73">
        <v>1382</v>
      </c>
      <c r="I10" s="101">
        <v>85.13</v>
      </c>
      <c r="J10" s="73">
        <v>1392</v>
      </c>
      <c r="K10" s="104">
        <v>72.099999999999994</v>
      </c>
      <c r="M10" s="34">
        <f t="shared" ref="M10:M17" si="1">G10-G9</f>
        <v>1.3200000000000074</v>
      </c>
      <c r="N10" s="57">
        <f t="shared" si="0"/>
        <v>18.61999999999999</v>
      </c>
      <c r="O10" s="57">
        <f>K10-K9</f>
        <v>2.6899999999999977</v>
      </c>
    </row>
    <row r="11" spans="2:15" ht="18.75" customHeight="1">
      <c r="B11" s="85">
        <v>1353</v>
      </c>
      <c r="C11" s="89" t="s">
        <v>9</v>
      </c>
      <c r="D11" s="75">
        <v>1363</v>
      </c>
      <c r="E11" s="89" t="s">
        <v>9</v>
      </c>
      <c r="F11" s="73">
        <v>1373</v>
      </c>
      <c r="G11" s="96">
        <v>100.16</v>
      </c>
      <c r="H11" s="73">
        <v>1383</v>
      </c>
      <c r="I11" s="101">
        <v>93.48</v>
      </c>
      <c r="J11" s="73">
        <v>1393</v>
      </c>
      <c r="K11" s="104">
        <v>78.2</v>
      </c>
      <c r="M11" s="34">
        <f t="shared" si="1"/>
        <v>26.569999999999993</v>
      </c>
      <c r="N11" s="57">
        <f t="shared" si="0"/>
        <v>8.3500000000000085</v>
      </c>
      <c r="O11" s="57">
        <f>K11-K10</f>
        <v>6.1000000000000085</v>
      </c>
    </row>
    <row r="12" spans="2:15" ht="18.75" customHeight="1">
      <c r="B12" s="85">
        <v>1354</v>
      </c>
      <c r="C12" s="89" t="s">
        <v>9</v>
      </c>
      <c r="D12" s="75">
        <v>1364</v>
      </c>
      <c r="E12" s="89" t="s">
        <v>9</v>
      </c>
      <c r="F12" s="73">
        <v>1374</v>
      </c>
      <c r="G12" s="96">
        <v>73.760000000000005</v>
      </c>
      <c r="H12" s="73">
        <v>1384</v>
      </c>
      <c r="I12" s="101">
        <v>77.14</v>
      </c>
      <c r="J12" s="73">
        <v>1394</v>
      </c>
      <c r="K12" s="104">
        <v>56.2</v>
      </c>
      <c r="M12" s="34">
        <f t="shared" si="1"/>
        <v>-26.399999999999991</v>
      </c>
      <c r="N12" s="57">
        <f t="shared" si="0"/>
        <v>-16.340000000000003</v>
      </c>
      <c r="O12" s="57">
        <f>K12-K11</f>
        <v>-22</v>
      </c>
    </row>
    <row r="13" spans="2:15" ht="18.75" customHeight="1">
      <c r="B13" s="85">
        <v>1355</v>
      </c>
      <c r="C13" s="89" t="s">
        <v>9</v>
      </c>
      <c r="D13" s="75">
        <v>1365</v>
      </c>
      <c r="E13" s="89" t="s">
        <v>9</v>
      </c>
      <c r="F13" s="73">
        <v>1375</v>
      </c>
      <c r="G13" s="96">
        <v>80</v>
      </c>
      <c r="H13" s="73">
        <v>1385</v>
      </c>
      <c r="I13" s="101">
        <v>82.73</v>
      </c>
      <c r="J13" s="73">
        <v>1395</v>
      </c>
      <c r="K13" s="104">
        <v>69</v>
      </c>
      <c r="M13" s="34">
        <f t="shared" si="1"/>
        <v>6.2399999999999949</v>
      </c>
      <c r="N13" s="57">
        <f t="shared" si="0"/>
        <v>5.5900000000000034</v>
      </c>
      <c r="O13" s="57">
        <f>K13-K12</f>
        <v>12.799999999999997</v>
      </c>
    </row>
    <row r="14" spans="2:15" ht="18.75" customHeight="1">
      <c r="B14" s="85">
        <v>1356</v>
      </c>
      <c r="C14" s="89" t="s">
        <v>9</v>
      </c>
      <c r="D14" s="75">
        <v>1366</v>
      </c>
      <c r="E14" s="91">
        <v>96.74</v>
      </c>
      <c r="F14" s="73">
        <v>1376</v>
      </c>
      <c r="G14" s="97">
        <v>79.69</v>
      </c>
      <c r="H14" s="73">
        <v>1386</v>
      </c>
      <c r="I14" s="100">
        <v>60</v>
      </c>
      <c r="J14" s="73">
        <v>1396</v>
      </c>
      <c r="K14" s="27">
        <v>66</v>
      </c>
      <c r="M14" s="34">
        <f t="shared" si="1"/>
        <v>-0.31000000000000227</v>
      </c>
      <c r="N14" s="57">
        <f t="shared" si="0"/>
        <v>-22.730000000000004</v>
      </c>
      <c r="O14" s="57">
        <f t="shared" ref="O14:O15" si="2">K14-K13</f>
        <v>-3</v>
      </c>
    </row>
    <row r="15" spans="2:15" ht="18.75" customHeight="1">
      <c r="B15" s="85">
        <v>1357</v>
      </c>
      <c r="C15" s="89" t="s">
        <v>9</v>
      </c>
      <c r="D15" s="75">
        <v>1367</v>
      </c>
      <c r="E15" s="91">
        <v>91.32</v>
      </c>
      <c r="F15" s="73">
        <v>1377</v>
      </c>
      <c r="G15" s="98">
        <v>56.69</v>
      </c>
      <c r="H15" s="73">
        <v>1387</v>
      </c>
      <c r="I15" s="101">
        <v>73.180000000000007</v>
      </c>
      <c r="J15" s="73">
        <v>1397</v>
      </c>
      <c r="K15" s="104">
        <v>55</v>
      </c>
      <c r="L15" s="34">
        <f>E15-E14</f>
        <v>-5.4200000000000017</v>
      </c>
      <c r="M15" s="34">
        <f t="shared" si="1"/>
        <v>-23</v>
      </c>
      <c r="N15" s="57">
        <f t="shared" si="0"/>
        <v>13.180000000000007</v>
      </c>
      <c r="O15" s="57">
        <f t="shared" si="2"/>
        <v>-11</v>
      </c>
    </row>
    <row r="16" spans="2:15" ht="18.75" customHeight="1">
      <c r="B16" s="85">
        <v>1358</v>
      </c>
      <c r="C16" s="89" t="s">
        <v>9</v>
      </c>
      <c r="D16" s="75">
        <v>1368</v>
      </c>
      <c r="E16" s="91">
        <v>99.56</v>
      </c>
      <c r="F16" s="73">
        <v>1378</v>
      </c>
      <c r="G16" s="98">
        <v>81.12</v>
      </c>
      <c r="H16" s="73">
        <v>1388</v>
      </c>
      <c r="I16" s="101">
        <v>67.48</v>
      </c>
      <c r="J16" s="73">
        <v>1398</v>
      </c>
      <c r="K16" s="104">
        <v>46.7</v>
      </c>
      <c r="L16" s="34">
        <f>E16-E15</f>
        <v>8.2400000000000091</v>
      </c>
      <c r="M16" s="34">
        <f t="shared" si="1"/>
        <v>24.430000000000007</v>
      </c>
      <c r="N16" s="57">
        <f t="shared" si="0"/>
        <v>-5.7000000000000028</v>
      </c>
      <c r="O16" s="57">
        <f>K16-K15</f>
        <v>-8.2999999999999972</v>
      </c>
    </row>
    <row r="17" spans="2:15" ht="18.75" customHeight="1" thickBot="1">
      <c r="B17" s="86">
        <v>1359</v>
      </c>
      <c r="C17" s="90" t="s">
        <v>9</v>
      </c>
      <c r="D17" s="76">
        <v>1369</v>
      </c>
      <c r="E17" s="92">
        <v>108.39</v>
      </c>
      <c r="F17" s="94">
        <v>1379</v>
      </c>
      <c r="G17" s="99">
        <v>69.52</v>
      </c>
      <c r="H17" s="94">
        <v>1389</v>
      </c>
      <c r="I17" s="102">
        <v>63.65</v>
      </c>
      <c r="J17" s="94">
        <v>1399</v>
      </c>
      <c r="K17" s="105">
        <v>79</v>
      </c>
      <c r="L17" s="34">
        <f>E17-E16</f>
        <v>8.8299999999999983</v>
      </c>
      <c r="M17" s="34">
        <f t="shared" si="1"/>
        <v>-11.600000000000009</v>
      </c>
      <c r="N17" s="57">
        <f t="shared" si="0"/>
        <v>-3.8300000000000054</v>
      </c>
      <c r="O17" s="57">
        <f>K17-K16</f>
        <v>32.299999999999997</v>
      </c>
    </row>
    <row r="18" spans="2:15" ht="15" thickTop="1">
      <c r="J18" s="34"/>
    </row>
    <row r="20" spans="2:15" ht="25.8" thickBot="1">
      <c r="B20" s="153" t="s">
        <v>27</v>
      </c>
      <c r="C20" s="153"/>
      <c r="D20" s="153"/>
      <c r="E20" s="33"/>
      <c r="F20" s="33"/>
    </row>
    <row r="21" spans="2:15" ht="26.25" customHeight="1">
      <c r="B21" s="169" t="s">
        <v>0</v>
      </c>
      <c r="C21" s="170" t="s">
        <v>11</v>
      </c>
      <c r="D21" s="171" t="s">
        <v>12</v>
      </c>
      <c r="E21" s="41"/>
      <c r="F21" s="41"/>
    </row>
    <row r="22" spans="2:15" ht="21.75" hidden="1" customHeight="1">
      <c r="B22" s="106" t="s">
        <v>13</v>
      </c>
      <c r="C22" s="110" t="s">
        <v>9</v>
      </c>
      <c r="D22" s="101" t="s">
        <v>9</v>
      </c>
    </row>
    <row r="23" spans="2:15" ht="21.75" customHeight="1">
      <c r="B23" s="107" t="s">
        <v>33</v>
      </c>
      <c r="C23" s="26">
        <f>SUM(E14:E17)/4</f>
        <v>99.002499999999998</v>
      </c>
      <c r="D23" s="98">
        <f>SUM(L15:L17)/3</f>
        <v>3.8833333333333351</v>
      </c>
    </row>
    <row r="24" spans="2:15" ht="21.75" customHeight="1">
      <c r="B24" s="107" t="s">
        <v>15</v>
      </c>
      <c r="C24" s="26">
        <f>SUM(G8:G17)/10</f>
        <v>77.070999999999998</v>
      </c>
      <c r="D24" s="98">
        <f>SUM(M8:M17)/10</f>
        <v>-3.8870000000000005</v>
      </c>
    </row>
    <row r="25" spans="2:15" ht="21.75" customHeight="1">
      <c r="B25" s="107" t="s">
        <v>16</v>
      </c>
      <c r="C25" s="26">
        <f>SUM(I8:I17)/10</f>
        <v>74.887</v>
      </c>
      <c r="D25" s="98">
        <f>SUM(N8:N17)/10</f>
        <v>-0.58699999999999974</v>
      </c>
    </row>
    <row r="26" spans="2:15" ht="21.75" customHeight="1" thickBot="1">
      <c r="B26" s="107" t="s">
        <v>19</v>
      </c>
      <c r="C26" s="26">
        <f>SUM(K8:K17)/10</f>
        <v>65.745848108551371</v>
      </c>
      <c r="D26" s="111">
        <f>SUM(O8:O17)/10</f>
        <v>1.5350000000000001</v>
      </c>
    </row>
    <row r="27" spans="2:15" ht="33.75" customHeight="1" thickTop="1" thickBot="1">
      <c r="B27" s="108" t="s">
        <v>32</v>
      </c>
      <c r="C27" s="109">
        <f>SUM(E14:E17,G8:G17,I8:I17,K8:K17)/34</f>
        <v>75.677896502515097</v>
      </c>
      <c r="D27" s="112">
        <f>SUM(L15:L17,M8:M17,N8:N17,O8:O17)/33</f>
        <v>-0.53757575757575737</v>
      </c>
    </row>
  </sheetData>
  <mergeCells count="12">
    <mergeCell ref="B20:D20"/>
    <mergeCell ref="B3:I3"/>
    <mergeCell ref="B5:B6"/>
    <mergeCell ref="D5:D6"/>
    <mergeCell ref="F5:F6"/>
    <mergeCell ref="H5:H6"/>
    <mergeCell ref="C5:C6"/>
    <mergeCell ref="J5:J6"/>
    <mergeCell ref="K5:K6"/>
    <mergeCell ref="G5:G6"/>
    <mergeCell ref="E5:E6"/>
    <mergeCell ref="I5:I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8"/>
  <sheetViews>
    <sheetView rightToLeft="1" zoomScale="80" zoomScaleNormal="80" workbookViewId="0">
      <selection activeCell="B21" sqref="B21"/>
    </sheetView>
  </sheetViews>
  <sheetFormatPr defaultRowHeight="14.4"/>
  <cols>
    <col min="2" max="2" width="14.33203125" customWidth="1"/>
    <col min="3" max="3" width="13.6640625" customWidth="1"/>
    <col min="4" max="4" width="17.109375" customWidth="1"/>
    <col min="5" max="5" width="13" customWidth="1"/>
    <col min="6" max="7" width="13.5546875" customWidth="1"/>
    <col min="8" max="8" width="12" customWidth="1"/>
    <col min="9" max="10" width="13" customWidth="1"/>
    <col min="11" max="11" width="12.88671875" customWidth="1"/>
    <col min="12" max="12" width="13.44140625" customWidth="1"/>
    <col min="13" max="13" width="12.88671875" customWidth="1"/>
    <col min="14" max="14" width="12" customWidth="1"/>
    <col min="15" max="15" width="13" customWidth="1"/>
    <col min="16" max="16" width="12.44140625" customWidth="1"/>
  </cols>
  <sheetData>
    <row r="3" spans="2:16" ht="27.6">
      <c r="B3" s="134" t="s">
        <v>30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2:16" ht="15" thickBot="1">
      <c r="C4" s="34"/>
      <c r="F4" s="34"/>
      <c r="I4" s="34"/>
      <c r="L4" s="34"/>
      <c r="M4" s="34"/>
    </row>
    <row r="5" spans="2:16" ht="19.5" customHeight="1" thickTop="1">
      <c r="B5" s="135" t="s">
        <v>0</v>
      </c>
      <c r="C5" s="139" t="s">
        <v>22</v>
      </c>
      <c r="D5" s="165" t="s">
        <v>18</v>
      </c>
      <c r="E5" s="137" t="s">
        <v>0</v>
      </c>
      <c r="F5" s="162" t="s">
        <v>17</v>
      </c>
      <c r="G5" s="165" t="s">
        <v>18</v>
      </c>
      <c r="H5" s="137" t="s">
        <v>0</v>
      </c>
      <c r="I5" s="162" t="s">
        <v>17</v>
      </c>
      <c r="J5" s="165" t="s">
        <v>18</v>
      </c>
      <c r="K5" s="160" t="s">
        <v>0</v>
      </c>
      <c r="L5" s="139" t="s">
        <v>17</v>
      </c>
      <c r="M5" s="167" t="s">
        <v>18</v>
      </c>
      <c r="N5" s="139" t="s">
        <v>0</v>
      </c>
      <c r="O5" s="129" t="s">
        <v>17</v>
      </c>
      <c r="P5" s="157" t="s">
        <v>18</v>
      </c>
    </row>
    <row r="6" spans="2:16" ht="32.25" customHeight="1" thickBot="1">
      <c r="B6" s="136"/>
      <c r="C6" s="164"/>
      <c r="D6" s="166"/>
      <c r="E6" s="159"/>
      <c r="F6" s="163"/>
      <c r="G6" s="166"/>
      <c r="H6" s="159"/>
      <c r="I6" s="163"/>
      <c r="J6" s="166"/>
      <c r="K6" s="161"/>
      <c r="L6" s="164"/>
      <c r="M6" s="168"/>
      <c r="N6" s="140"/>
      <c r="O6" s="156"/>
      <c r="P6" s="158"/>
    </row>
    <row r="7" spans="2:16" ht="19.5" hidden="1" customHeight="1" thickBot="1">
      <c r="B7" s="1">
        <v>1349</v>
      </c>
      <c r="C7" s="2">
        <f>'خسارت پرداختی'!D7/'حق بیمه '!D7*100</f>
        <v>29.87220447284345</v>
      </c>
      <c r="D7" s="50"/>
      <c r="E7" s="71"/>
      <c r="F7" s="5"/>
      <c r="G7" s="50"/>
      <c r="H7" s="71"/>
      <c r="I7" s="5"/>
      <c r="J7" s="50"/>
      <c r="K7" s="35"/>
      <c r="L7" s="5"/>
      <c r="M7" s="50"/>
      <c r="N7" s="78"/>
      <c r="O7" s="4"/>
      <c r="P7" s="7"/>
    </row>
    <row r="8" spans="2:16" ht="19.5" customHeight="1">
      <c r="B8" s="21">
        <v>1350</v>
      </c>
      <c r="C8" s="13">
        <f>'خسارت پرداختی'!D8/'حق بیمه '!D8*100</f>
        <v>44.735435595938</v>
      </c>
      <c r="D8" s="51">
        <f t="shared" ref="D8:D14" si="0">C8-C7</f>
        <v>14.86323112309455</v>
      </c>
      <c r="E8" s="73">
        <v>1360</v>
      </c>
      <c r="F8" s="14">
        <f>'خسارت پرداختی'!H8/'حق بیمه '!H8*100</f>
        <v>35.857307249712314</v>
      </c>
      <c r="G8" s="51">
        <f>F8-C17</f>
        <v>-21.648874311573451</v>
      </c>
      <c r="H8" s="93">
        <v>1370</v>
      </c>
      <c r="I8" s="14">
        <f>'خسارت پرداختی'!L8/'حق بیمه '!L8*100</f>
        <v>83.910695988019228</v>
      </c>
      <c r="J8" s="51">
        <f>I8-F17</f>
        <v>-14.826888796138562</v>
      </c>
      <c r="K8" s="36">
        <v>1380</v>
      </c>
      <c r="L8" s="14">
        <f>'خسارت پرداختی'!P8/'حق بیمه '!P8*100</f>
        <v>59.264345991561193</v>
      </c>
      <c r="M8" s="51">
        <f>L8-I17</f>
        <v>12.041292099345632</v>
      </c>
      <c r="N8" s="79">
        <v>1390</v>
      </c>
      <c r="O8" s="10">
        <f>'خسارت پرداختی'!T8/'حق بیمه '!T8*100</f>
        <v>33.920876183668263</v>
      </c>
      <c r="P8" s="12">
        <f>O8-L17</f>
        <v>-2.3160896877882351</v>
      </c>
    </row>
    <row r="9" spans="2:16" ht="19.5" customHeight="1">
      <c r="B9" s="21">
        <v>1351</v>
      </c>
      <c r="C9" s="13">
        <f>'خسارت پرداختی'!D9/'حق بیمه '!D9*100</f>
        <v>40.915331807780326</v>
      </c>
      <c r="D9" s="52">
        <f t="shared" si="0"/>
        <v>-3.8201037881576738</v>
      </c>
      <c r="E9" s="73">
        <v>1361</v>
      </c>
      <c r="F9" s="14">
        <f>'خسارت پرداختی'!H9/'حق بیمه '!H9*100</f>
        <v>44.949945485181885</v>
      </c>
      <c r="G9" s="51">
        <f>F9-F8</f>
        <v>9.0926382354695718</v>
      </c>
      <c r="H9" s="73">
        <v>1371</v>
      </c>
      <c r="I9" s="14">
        <f>'خسارت پرداختی'!L9/'حق بیمه '!L9*100</f>
        <v>72.270861156452497</v>
      </c>
      <c r="J9" s="51">
        <f>I9-I8</f>
        <v>-11.639834831566731</v>
      </c>
      <c r="K9" s="36">
        <v>1381</v>
      </c>
      <c r="L9" s="14">
        <f>'خسارت پرداختی'!P9/'حق بیمه '!P9*100</f>
        <v>49.627488875295178</v>
      </c>
      <c r="M9" s="51">
        <f>L9-L8</f>
        <v>-9.6368571162660146</v>
      </c>
      <c r="N9" s="79">
        <v>1391</v>
      </c>
      <c r="O9" s="10">
        <f>'خسارت پرداختی'!T9/'حق بیمه '!T9*100</f>
        <v>34.610655737704917</v>
      </c>
      <c r="P9" s="12">
        <f>O9-O8</f>
        <v>0.68977955403665447</v>
      </c>
    </row>
    <row r="10" spans="2:16" ht="19.5" customHeight="1">
      <c r="B10" s="21">
        <v>1352</v>
      </c>
      <c r="C10" s="13">
        <f>'خسارت پرداختی'!D10/'حق بیمه '!D10*100</f>
        <v>51.840201321170184</v>
      </c>
      <c r="D10" s="51">
        <f t="shared" si="0"/>
        <v>10.924869513389858</v>
      </c>
      <c r="E10" s="73">
        <v>1362</v>
      </c>
      <c r="F10" s="14">
        <f>'خسارت پرداختی'!H10/'حق بیمه '!H10*100</f>
        <v>46.135509563071395</v>
      </c>
      <c r="G10" s="51">
        <f t="shared" ref="G10:G17" si="1">F10-F9</f>
        <v>1.1855640778895093</v>
      </c>
      <c r="H10" s="73">
        <v>1372</v>
      </c>
      <c r="I10" s="14">
        <f>'خسارت پرداختی'!L10/'حق بیمه '!L10*100</f>
        <v>73.594043949885915</v>
      </c>
      <c r="J10" s="51">
        <f t="shared" ref="J10:J17" si="2">I10-I9</f>
        <v>1.3231827934334177</v>
      </c>
      <c r="K10" s="36">
        <v>1382</v>
      </c>
      <c r="L10" s="14">
        <f>'خسارت پرداختی'!P10/'حق بیمه '!P10*100</f>
        <v>48.512556442026195</v>
      </c>
      <c r="M10" s="51">
        <f t="shared" ref="M10:M17" si="3">L10-L9</f>
        <v>-1.1149324332689829</v>
      </c>
      <c r="N10" s="79">
        <v>1392</v>
      </c>
      <c r="O10" s="10">
        <f>'خسارت پرداختی'!T10/'حق بیمه '!T10*100</f>
        <v>31.650407934081105</v>
      </c>
      <c r="P10" s="12">
        <f>O10-O9</f>
        <v>-2.9602478036238118</v>
      </c>
    </row>
    <row r="11" spans="2:16" ht="19.5" customHeight="1">
      <c r="B11" s="21">
        <v>1353</v>
      </c>
      <c r="C11" s="13">
        <f>'خسارت پرداختی'!D11/'حق بیمه '!D11*100</f>
        <v>43.517329910141207</v>
      </c>
      <c r="D11" s="51">
        <f t="shared" si="0"/>
        <v>-8.3228714110289772</v>
      </c>
      <c r="E11" s="75">
        <v>1363</v>
      </c>
      <c r="F11" s="14">
        <f>'خسارت پرداختی'!H11/'حق بیمه '!H11*100</f>
        <v>65.493896809929225</v>
      </c>
      <c r="G11" s="51">
        <f t="shared" si="1"/>
        <v>19.358387246857831</v>
      </c>
      <c r="H11" s="73">
        <v>1373</v>
      </c>
      <c r="I11" s="14">
        <f>'خسارت پرداختی'!L11/'حق بیمه '!L11*100</f>
        <v>74.192812610877397</v>
      </c>
      <c r="J11" s="51">
        <f t="shared" si="2"/>
        <v>0.59876866099148174</v>
      </c>
      <c r="K11" s="36">
        <v>1383</v>
      </c>
      <c r="L11" s="14">
        <f>'خسارت پرداختی'!P11/'حق بیمه '!P11*100</f>
        <v>57.361074107725884</v>
      </c>
      <c r="M11" s="51">
        <f t="shared" si="3"/>
        <v>8.8485176656996885</v>
      </c>
      <c r="N11" s="79">
        <v>1393</v>
      </c>
      <c r="O11" s="10">
        <f>'خسارت پرداختی'!T11/'حق بیمه '!T11*100</f>
        <v>30.83217170040934</v>
      </c>
      <c r="P11" s="12">
        <f>O11-O10</f>
        <v>-0.81823623367176523</v>
      </c>
    </row>
    <row r="12" spans="2:16" ht="19.5" customHeight="1">
      <c r="B12" s="21">
        <v>1354</v>
      </c>
      <c r="C12" s="13">
        <f>'خسارت پرداختی'!D12/'حق بیمه '!D12*100</f>
        <v>36.655708308427975</v>
      </c>
      <c r="D12" s="51">
        <f t="shared" si="0"/>
        <v>-6.8616216017132317</v>
      </c>
      <c r="E12" s="75">
        <v>1364</v>
      </c>
      <c r="F12" s="14">
        <f>'خسارت پرداختی'!H12/'حق بیمه '!H12*100</f>
        <v>82.018859837119578</v>
      </c>
      <c r="G12" s="51">
        <f t="shared" si="1"/>
        <v>16.524963027190353</v>
      </c>
      <c r="H12" s="73">
        <v>1374</v>
      </c>
      <c r="I12" s="14">
        <f>'خسارت پرداختی'!L12/'حق بیمه '!L12*100</f>
        <v>63.759295721933839</v>
      </c>
      <c r="J12" s="51">
        <f t="shared" si="2"/>
        <v>-10.433516888943558</v>
      </c>
      <c r="K12" s="36">
        <v>1384</v>
      </c>
      <c r="L12" s="14">
        <f>'خسارت پرداختی'!P12/'حق بیمه '!P12*100</f>
        <v>47.930402301536233</v>
      </c>
      <c r="M12" s="51">
        <f t="shared" si="3"/>
        <v>-9.4306718061896504</v>
      </c>
      <c r="N12" s="79">
        <v>1394</v>
      </c>
      <c r="O12" s="10">
        <f>'خسارت پرداختی'!T12/'حق بیمه '!T12*100</f>
        <v>32.414384544723852</v>
      </c>
      <c r="P12" s="12">
        <f t="shared" ref="P12:P16" si="4">O12-O11</f>
        <v>1.5822128443145118</v>
      </c>
    </row>
    <row r="13" spans="2:16" ht="19.5" customHeight="1">
      <c r="B13" s="21">
        <v>1355</v>
      </c>
      <c r="C13" s="13">
        <f>'خسارت پرداختی'!D13/'حق بیمه '!D13*100</f>
        <v>34.653082280113487</v>
      </c>
      <c r="D13" s="51">
        <f t="shared" si="0"/>
        <v>-2.0026260283144879</v>
      </c>
      <c r="E13" s="75">
        <v>1365</v>
      </c>
      <c r="F13" s="14">
        <f>'خسارت پرداختی'!H13/'حق بیمه '!H13*100</f>
        <v>78.1243024331133</v>
      </c>
      <c r="G13" s="51">
        <f t="shared" si="1"/>
        <v>-3.894557404006278</v>
      </c>
      <c r="H13" s="73">
        <v>1375</v>
      </c>
      <c r="I13" s="14">
        <f>'خسارت پرداختی'!L13/'حق بیمه '!L13*100</f>
        <v>71.409383352809229</v>
      </c>
      <c r="J13" s="51">
        <f t="shared" si="2"/>
        <v>7.6500876308753902</v>
      </c>
      <c r="K13" s="36">
        <v>1385</v>
      </c>
      <c r="L13" s="14">
        <f>'خسارت پرداختی'!P13/'حق بیمه '!P13*100</f>
        <v>44.477190397249338</v>
      </c>
      <c r="M13" s="51">
        <f t="shared" si="3"/>
        <v>-3.4532119042868956</v>
      </c>
      <c r="N13" s="79">
        <v>1395</v>
      </c>
      <c r="O13" s="10">
        <f>'خسارت پرداختی'!T13/'حق بیمه '!T13*100</f>
        <v>31.842237670866602</v>
      </c>
      <c r="P13" s="12">
        <f>O13-O12</f>
        <v>-0.57214687385724972</v>
      </c>
    </row>
    <row r="14" spans="2:16" ht="19.5" customHeight="1">
      <c r="B14" s="21">
        <v>1356</v>
      </c>
      <c r="C14" s="13">
        <f>'خسارت پرداختی'!D14/'حق بیمه '!D14*100</f>
        <v>13.582379615633771</v>
      </c>
      <c r="D14" s="51">
        <f t="shared" si="0"/>
        <v>-21.070702664479718</v>
      </c>
      <c r="E14" s="75">
        <v>1366</v>
      </c>
      <c r="F14" s="14">
        <f>'خسارت پرداختی'!H14/'حق بیمه '!H14*100</f>
        <v>89.353272364383812</v>
      </c>
      <c r="G14" s="51">
        <f t="shared" si="1"/>
        <v>11.228969931270512</v>
      </c>
      <c r="H14" s="73">
        <v>1376</v>
      </c>
      <c r="I14" s="14">
        <f>'خسارت پرداختی'!L14/'حق بیمه '!L14*100</f>
        <v>56.585011919980651</v>
      </c>
      <c r="J14" s="51">
        <f t="shared" si="2"/>
        <v>-14.824371432828578</v>
      </c>
      <c r="K14" s="36">
        <v>1386</v>
      </c>
      <c r="L14" s="14">
        <f>'خسارت پرداختی'!P14/'حق بیمه '!P14*100</f>
        <v>38.732692104428708</v>
      </c>
      <c r="M14" s="51">
        <f t="shared" si="3"/>
        <v>-5.7444982928206301</v>
      </c>
      <c r="N14" s="79">
        <v>1396</v>
      </c>
      <c r="O14" s="10">
        <f>'خسارت پرداختی'!T14/'حق بیمه '!T14*100</f>
        <v>33.021060635761074</v>
      </c>
      <c r="P14" s="12">
        <f t="shared" si="4"/>
        <v>1.1788229648944721</v>
      </c>
    </row>
    <row r="15" spans="2:16" ht="19.5" customHeight="1">
      <c r="B15" s="21">
        <v>1357</v>
      </c>
      <c r="C15" s="13">
        <f>'خسارت پرداختی'!D15/'حق بیمه '!D15*100</f>
        <v>13.725685785536159</v>
      </c>
      <c r="D15" s="51">
        <f>C15-C14</f>
        <v>0.14330616990238809</v>
      </c>
      <c r="E15" s="75">
        <v>1367</v>
      </c>
      <c r="F15" s="14">
        <f>'خسارت پرداختی'!H15/'حق بیمه '!H15*100</f>
        <v>79.766735512088459</v>
      </c>
      <c r="G15" s="51">
        <f t="shared" si="1"/>
        <v>-9.5865368522953531</v>
      </c>
      <c r="H15" s="73">
        <v>1377</v>
      </c>
      <c r="I15" s="14">
        <f>'خسارت پرداختی'!L15/'حق بیمه '!L15*100</f>
        <v>42.651672950668384</v>
      </c>
      <c r="J15" s="51">
        <f t="shared" si="2"/>
        <v>-13.933338969312267</v>
      </c>
      <c r="K15" s="36">
        <v>1387</v>
      </c>
      <c r="L15" s="14">
        <f>'خسارت پرداختی'!P15/'حق بیمه '!P15*100</f>
        <v>45.072552819397835</v>
      </c>
      <c r="M15" s="51">
        <f t="shared" si="3"/>
        <v>6.3398607149691273</v>
      </c>
      <c r="N15" s="79">
        <v>1397</v>
      </c>
      <c r="O15" s="10">
        <f>'خسارت پرداختی'!T15/'حق بیمه '!T15*100</f>
        <v>36.021594259966761</v>
      </c>
      <c r="P15" s="12">
        <f t="shared" si="4"/>
        <v>3.000533624205687</v>
      </c>
    </row>
    <row r="16" spans="2:16" ht="19.5" customHeight="1">
      <c r="B16" s="21">
        <v>1358</v>
      </c>
      <c r="C16" s="13">
        <f>'خسارت پرداختی'!D16/'حق بیمه '!D16*100</f>
        <v>39.519785655399836</v>
      </c>
      <c r="D16" s="51">
        <f>C16-C15</f>
        <v>25.794099869863679</v>
      </c>
      <c r="E16" s="75">
        <v>1368</v>
      </c>
      <c r="F16" s="14">
        <f>'خسارت پرداختی'!H16/'حق بیمه '!H16*100</f>
        <v>94.282840699558591</v>
      </c>
      <c r="G16" s="51">
        <f t="shared" si="1"/>
        <v>14.516105187470131</v>
      </c>
      <c r="H16" s="73">
        <v>1378</v>
      </c>
      <c r="I16" s="14">
        <f>'خسارت پرداختی'!L16/'حق بیمه '!L16*100</f>
        <v>55.132563435263506</v>
      </c>
      <c r="J16" s="51">
        <f t="shared" si="2"/>
        <v>12.480890484595122</v>
      </c>
      <c r="K16" s="36">
        <v>1388</v>
      </c>
      <c r="L16" s="14">
        <f>'خسارت پرداختی'!P16/'حق بیمه '!P16*100</f>
        <v>42.037302725968438</v>
      </c>
      <c r="M16" s="51">
        <f t="shared" si="3"/>
        <v>-3.0352500934293971</v>
      </c>
      <c r="N16" s="79">
        <v>1398</v>
      </c>
      <c r="O16" s="10">
        <f>'خسارت پرداختی'!T16/'حق بیمه '!T16*100</f>
        <v>30.847318756552955</v>
      </c>
      <c r="P16" s="12">
        <f t="shared" si="4"/>
        <v>-5.1742755034138064</v>
      </c>
    </row>
    <row r="17" spans="2:16" ht="19.5" customHeight="1" thickBot="1">
      <c r="B17" s="22">
        <v>1359</v>
      </c>
      <c r="C17" s="15">
        <f>'خسارت پرداختی'!D17/'حق بیمه '!D17*100</f>
        <v>57.506181561285764</v>
      </c>
      <c r="D17" s="53">
        <f>C17-C16</f>
        <v>17.986395905885928</v>
      </c>
      <c r="E17" s="76">
        <v>1369</v>
      </c>
      <c r="F17" s="16">
        <f>'خسارت پرداختی'!H17/'حق بیمه '!H17*100</f>
        <v>98.737584784157789</v>
      </c>
      <c r="G17" s="53">
        <f t="shared" si="1"/>
        <v>4.4547440845991986</v>
      </c>
      <c r="H17" s="94">
        <v>1379</v>
      </c>
      <c r="I17" s="16">
        <f>'خسارت پرداختی'!L17/'حق بیمه '!L17*100</f>
        <v>47.22305389221556</v>
      </c>
      <c r="J17" s="53">
        <f t="shared" si="2"/>
        <v>-7.9095095430479461</v>
      </c>
      <c r="K17" s="37">
        <v>1389</v>
      </c>
      <c r="L17" s="16">
        <f>'خسارت پرداختی'!P17/'حق بیمه '!P17*100</f>
        <v>36.236965871456498</v>
      </c>
      <c r="M17" s="53">
        <f t="shared" si="3"/>
        <v>-5.80033685451194</v>
      </c>
      <c r="N17" s="80">
        <v>1399</v>
      </c>
      <c r="O17" s="17">
        <f>'خسارت پرداختی'!T17/'حق بیمه '!T17*100</f>
        <v>33.454842797629645</v>
      </c>
      <c r="P17" s="18">
        <f>O17-O16</f>
        <v>2.6075240410766902</v>
      </c>
    </row>
    <row r="18" spans="2:16" ht="15" thickTop="1"/>
    <row r="20" spans="2:16" ht="28.5" customHeight="1" thickBot="1">
      <c r="B20" s="118" t="s">
        <v>31</v>
      </c>
      <c r="C20" s="118"/>
      <c r="D20" s="118"/>
      <c r="E20" s="33"/>
    </row>
    <row r="21" spans="2:16" ht="22.2" thickTop="1" thickBot="1">
      <c r="B21" s="39" t="s">
        <v>0</v>
      </c>
      <c r="C21" s="40" t="s">
        <v>11</v>
      </c>
      <c r="D21" s="58" t="s">
        <v>12</v>
      </c>
      <c r="E21" s="30"/>
    </row>
    <row r="22" spans="2:16" ht="22.5" customHeight="1" thickTop="1">
      <c r="B22" s="42" t="s">
        <v>13</v>
      </c>
      <c r="C22" s="46">
        <f>SUM(C8:C17)/10</f>
        <v>37.665112184142671</v>
      </c>
      <c r="D22" s="45">
        <f>SUM(D8:D17)/10</f>
        <v>2.7633977088442316</v>
      </c>
    </row>
    <row r="23" spans="2:16" ht="22.5" customHeight="1">
      <c r="B23" s="43" t="s">
        <v>14</v>
      </c>
      <c r="C23" s="46">
        <f>SUM(F8:F17)/10</f>
        <v>71.472025473831636</v>
      </c>
      <c r="D23" s="47">
        <f>SUM(G8:G17)/10</f>
        <v>4.1231403222872025</v>
      </c>
    </row>
    <row r="24" spans="2:16" ht="22.5" customHeight="1">
      <c r="B24" s="43" t="s">
        <v>15</v>
      </c>
      <c r="C24" s="46">
        <f>SUM(I8:I17)/10</f>
        <v>64.072939497810623</v>
      </c>
      <c r="D24" s="47">
        <f>SUM(J8:J17)/10</f>
        <v>-5.1514530891942227</v>
      </c>
    </row>
    <row r="25" spans="2:16" ht="22.5" customHeight="1">
      <c r="B25" s="43" t="s">
        <v>16</v>
      </c>
      <c r="C25" s="46">
        <f>SUM(L8:L17)/10</f>
        <v>46.925257163664554</v>
      </c>
      <c r="D25" s="47">
        <f>SUM(M8:M17)/10</f>
        <v>-1.0986088020759062</v>
      </c>
    </row>
    <row r="26" spans="2:16" ht="22.5" customHeight="1" thickBot="1">
      <c r="B26" s="43" t="s">
        <v>19</v>
      </c>
      <c r="C26" s="46">
        <f>SUM(O8:O17)/10</f>
        <v>32.86155502213645</v>
      </c>
      <c r="D26" s="47">
        <f>SUM(P8:P17)/10</f>
        <v>-0.27821230738268526</v>
      </c>
    </row>
    <row r="27" spans="2:16" ht="28.8" thickTop="1" thickBot="1">
      <c r="B27" s="44" t="s">
        <v>21</v>
      </c>
      <c r="C27" s="48">
        <f>SUM(C8:C17,F8:F17,I8:I17,L8:L17,O8:O17)/50</f>
        <v>50.599377868317177</v>
      </c>
      <c r="D27" s="49">
        <f>SUM(D8:D17,G8:G17,J8:J17,M8:M17,P8:P17)/50</f>
        <v>7.1652766495723913E-2</v>
      </c>
    </row>
    <row r="28" spans="2:16" ht="15" thickTop="1"/>
  </sheetData>
  <mergeCells count="17">
    <mergeCell ref="D5:D6"/>
    <mergeCell ref="B20:D20"/>
    <mergeCell ref="N5:N6"/>
    <mergeCell ref="O5:O6"/>
    <mergeCell ref="P5:P6"/>
    <mergeCell ref="B3:M3"/>
    <mergeCell ref="B5:B6"/>
    <mergeCell ref="E5:E6"/>
    <mergeCell ref="H5:H6"/>
    <mergeCell ref="K5:K6"/>
    <mergeCell ref="I5:I6"/>
    <mergeCell ref="C5:C6"/>
    <mergeCell ref="J5:J6"/>
    <mergeCell ref="L5:L6"/>
    <mergeCell ref="M5:M6"/>
    <mergeCell ref="F5:F6"/>
    <mergeCell ref="G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حق بیمه </vt:lpstr>
      <vt:lpstr>خسارت پرداختی</vt:lpstr>
      <vt:lpstr>ضریب خسارت</vt:lpstr>
      <vt:lpstr>نسبت خسارت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2022-04-17T08:48:22Z</dcterms:modified>
</cp:coreProperties>
</file>