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.volkov/Desktop/WorkFlow/Exchange/"/>
    </mc:Choice>
  </mc:AlternateContent>
  <xr:revisionPtr revIDLastSave="0" documentId="13_ncr:1_{7828ADBE-7354-9048-8DAF-E9A988FB6063}" xr6:coauthVersionLast="45" xr6:coauthVersionMax="45" xr10:uidLastSave="{00000000-0000-0000-0000-000000000000}"/>
  <bookViews>
    <workbookView xWindow="0" yWindow="0" windowWidth="28800" windowHeight="18000" xr2:uid="{888F6FD6-E5E8-7E46-B57B-E022A02E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6" i="1" l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06" i="1"/>
  <c r="AJ107" i="1"/>
  <c r="AJ108" i="1"/>
  <c r="AJ109" i="1"/>
  <c r="AJ110" i="1"/>
  <c r="AJ111" i="1"/>
  <c r="AJ112" i="1"/>
  <c r="AJ113" i="1"/>
  <c r="AJ114" i="1"/>
  <c r="AJ115" i="1"/>
  <c r="AJ106" i="1"/>
  <c r="AS106" i="1"/>
  <c r="Q89" i="1" l="1" a="1"/>
  <c r="Q89" i="1" s="1"/>
  <c r="Q88" i="1" a="1"/>
  <c r="Q88" i="1" s="1"/>
  <c r="Q79" i="1" a="1"/>
  <c r="Q79" i="1" s="1"/>
  <c r="O77" i="1"/>
  <c r="M64" i="1"/>
  <c r="T89" i="1" l="1"/>
  <c r="S89" i="1"/>
  <c r="R89" i="1"/>
  <c r="S88" i="1"/>
  <c r="R88" i="1"/>
  <c r="R79" i="1"/>
  <c r="B48" i="1"/>
  <c r="K33" i="1"/>
  <c r="K34" i="1"/>
  <c r="K35" i="1"/>
  <c r="K36" i="1"/>
  <c r="K37" i="1"/>
  <c r="K38" i="1"/>
  <c r="K39" i="1"/>
  <c r="K40" i="1"/>
  <c r="K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2" i="1"/>
  <c r="I45" i="1"/>
  <c r="I46" i="1"/>
  <c r="I47" i="1"/>
  <c r="I48" i="1"/>
  <c r="I49" i="1"/>
  <c r="I50" i="1"/>
  <c r="I44" i="1"/>
  <c r="I33" i="1"/>
  <c r="I34" i="1"/>
  <c r="I35" i="1"/>
  <c r="I36" i="1"/>
  <c r="I37" i="1"/>
  <c r="I38" i="1"/>
  <c r="I39" i="1"/>
  <c r="I40" i="1"/>
  <c r="I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2" i="1"/>
  <c r="U97" i="1" l="1"/>
  <c r="U96" i="1"/>
  <c r="Q96" i="1"/>
  <c r="Q97" i="1"/>
  <c r="Q98" i="1"/>
  <c r="S98" i="1"/>
  <c r="S96" i="1"/>
  <c r="S97" i="1"/>
  <c r="C20" i="1"/>
  <c r="AA38" i="1" l="1"/>
  <c r="AB38" i="1"/>
  <c r="W38" i="1"/>
  <c r="X38" i="1"/>
  <c r="Y38" i="1"/>
  <c r="Z38" i="1"/>
  <c r="V38" i="1"/>
  <c r="M7" i="1"/>
  <c r="W30" i="1"/>
  <c r="X30" i="1"/>
  <c r="Y30" i="1"/>
  <c r="Z30" i="1"/>
  <c r="AA30" i="1"/>
  <c r="AB30" i="1"/>
  <c r="V30" i="1"/>
  <c r="M11" i="1"/>
  <c r="M9" i="1"/>
  <c r="M13" i="1"/>
  <c r="M14" i="1"/>
  <c r="M12" i="1"/>
  <c r="M8" i="1" l="1"/>
  <c r="L11" i="1"/>
  <c r="L12" i="1"/>
  <c r="L13" i="1"/>
  <c r="L14" i="1"/>
  <c r="L10" i="1"/>
  <c r="L9" i="1"/>
  <c r="L8" i="1"/>
  <c r="K11" i="1"/>
  <c r="K12" i="1"/>
  <c r="K13" i="1"/>
  <c r="K14" i="1"/>
  <c r="K10" i="1"/>
  <c r="K8" i="1"/>
  <c r="K9" i="1"/>
  <c r="J7" i="1"/>
  <c r="J8" i="1"/>
  <c r="J9" i="1"/>
  <c r="J11" i="1"/>
  <c r="J12" i="1"/>
  <c r="J13" i="1"/>
  <c r="J14" i="1"/>
  <c r="J10" i="1"/>
  <c r="I14" i="1"/>
  <c r="M10" i="1"/>
  <c r="L7" i="1"/>
  <c r="K7" i="1"/>
  <c r="I8" i="1"/>
  <c r="I9" i="1"/>
  <c r="I10" i="1"/>
  <c r="I11" i="1"/>
  <c r="I12" i="1"/>
  <c r="I13" i="1"/>
  <c r="I7" i="1"/>
  <c r="L19" i="1" l="1"/>
</calcChain>
</file>

<file path=xl/sharedStrings.xml><?xml version="1.0" encoding="utf-8"?>
<sst xmlns="http://schemas.openxmlformats.org/spreadsheetml/2006/main" count="185" uniqueCount="118">
  <si>
    <t>AFM1</t>
  </si>
  <si>
    <t>AFM2</t>
  </si>
  <si>
    <t>AFM3</t>
  </si>
  <si>
    <t>AFM4</t>
  </si>
  <si>
    <t>AFM5</t>
  </si>
  <si>
    <t>AFM6</t>
  </si>
  <si>
    <t>AFM7</t>
  </si>
  <si>
    <t>Eg</t>
  </si>
  <si>
    <t>J1</t>
  </si>
  <si>
    <t>J2</t>
  </si>
  <si>
    <t>J3</t>
  </si>
  <si>
    <t>Multipler</t>
  </si>
  <si>
    <t>Etot</t>
  </si>
  <si>
    <t>State</t>
  </si>
  <si>
    <t>Final coefficients</t>
  </si>
  <si>
    <t>Values</t>
  </si>
  <si>
    <t>FM0</t>
  </si>
  <si>
    <t>x1 = -8.0147173125</t>
  </si>
  <si>
    <t>x2 = -0.02889134375</t>
  </si>
  <si>
    <t>x3 = -0.01179128125</t>
  </si>
  <si>
    <t>x4 = 0.0059663125</t>
  </si>
  <si>
    <t xml:space="preserve"> </t>
  </si>
  <si>
    <t>x1 = -8.05525</t>
  </si>
  <si>
    <t>x2 = -0.072234375</t>
  </si>
  <si>
    <t>x3 = 0.03190625</t>
  </si>
  <si>
    <t>x4 = 0.016390625</t>
  </si>
  <si>
    <t>0, 2, 3 ,6</t>
  </si>
  <si>
    <t>0, 1, 4, 6</t>
  </si>
  <si>
    <t>x1 = -8.04428191667</t>
  </si>
  <si>
    <t>x2 = -0.02890625</t>
  </si>
  <si>
    <t>x3 = 0.00302083333</t>
  </si>
  <si>
    <t>x4 = 0.00103390972</t>
  </si>
  <si>
    <t>Eg = -7.9725116875</t>
  </si>
  <si>
    <t>J1 = -0.04999415625</t>
  </si>
  <si>
    <t>J2 = 0.03501753125</t>
  </si>
  <si>
    <t>J3 = -0.0068866875</t>
  </si>
  <si>
    <t>0, 3, 4, 5</t>
  </si>
  <si>
    <t>Eg = -8.04640941667</t>
  </si>
  <si>
    <t>J1 = -0.02589829166</t>
  </si>
  <si>
    <t>J2 = -0.00193133333</t>
  </si>
  <si>
    <t>J3 = 0.00168197916</t>
  </si>
  <si>
    <t>Basis</t>
  </si>
  <si>
    <t>NO basis</t>
  </si>
  <si>
    <t>0, 1, 6 ,7</t>
  </si>
  <si>
    <t>Eg = 7.96272727273</t>
  </si>
  <si>
    <t>J1 = -0.05488636363</t>
  </si>
  <si>
    <t>J2 = -0.02034090909</t>
  </si>
  <si>
    <t>J3 = 0.00289772727</t>
  </si>
  <si>
    <t>0, 1, 2, 3</t>
  </si>
  <si>
    <t>0, 5, 6, 7</t>
  </si>
  <si>
    <t>0, 2, 4, 6</t>
  </si>
  <si>
    <t>0 2 4 6</t>
  </si>
  <si>
    <t>Eg = -7.9303125</t>
  </si>
  <si>
    <t>J1 = -0.02890625</t>
  </si>
  <si>
    <t>J2 = 0.05609375</t>
  </si>
  <si>
    <t>J3 = -0.035</t>
  </si>
  <si>
    <t xml:space="preserve">x1 </t>
  </si>
  <si>
    <t xml:space="preserve"> -8.0147173125</t>
  </si>
  <si>
    <t xml:space="preserve">x2 </t>
  </si>
  <si>
    <t xml:space="preserve"> -0.02889134375</t>
  </si>
  <si>
    <t xml:space="preserve">x3 </t>
  </si>
  <si>
    <t xml:space="preserve"> -0.01179128125</t>
  </si>
  <si>
    <t xml:space="preserve">x4 </t>
  </si>
  <si>
    <t xml:space="preserve"> 0.0059663125</t>
  </si>
  <si>
    <t>No basis!</t>
  </si>
  <si>
    <t>0, 1</t>
  </si>
  <si>
    <t>0, 2</t>
  </si>
  <si>
    <t>0, 3</t>
  </si>
  <si>
    <t>0, 4</t>
  </si>
  <si>
    <t>0, 5</t>
  </si>
  <si>
    <t>0, 6</t>
  </si>
  <si>
    <t>0, 7</t>
  </si>
  <si>
    <t>0, 1, 2</t>
  </si>
  <si>
    <t>0, 3, 4</t>
  </si>
  <si>
    <t>0, 5, 6</t>
  </si>
  <si>
    <t>0, 2, 7</t>
  </si>
  <si>
    <t>0, 3, 7</t>
  </si>
  <si>
    <t>0, 4, 6</t>
  </si>
  <si>
    <t>0, 5, 7</t>
  </si>
  <si>
    <t> -8,031890875</t>
  </si>
  <si>
    <t>-16.47605582 eV</t>
  </si>
  <si>
    <t>J1, joel</t>
  </si>
  <si>
    <t>Eg=</t>
  </si>
  <si>
    <t>[-8,0147</t>
  </si>
  <si>
    <t>J1=</t>
  </si>
  <si>
    <t>J2=</t>
  </si>
  <si>
    <t>J3=</t>
  </si>
  <si>
    <t>[0,0059</t>
  </si>
  <si>
    <t>J1, eV</t>
  </si>
  <si>
    <t>J2, eV</t>
  </si>
  <si>
    <t>#</t>
  </si>
  <si>
    <t>meV</t>
  </si>
  <si>
    <t>`</t>
  </si>
  <si>
    <t>Name</t>
  </si>
  <si>
    <t>Structure</t>
  </si>
  <si>
    <t>Symmetry</t>
  </si>
  <si>
    <t>point group</t>
  </si>
  <si>
    <t>Magnetic</t>
  </si>
  <si>
    <t>symmetry point group</t>
  </si>
  <si>
    <r>
      <t>E</t>
    </r>
    <r>
      <rPr>
        <vertAlign val="subscript"/>
        <sz val="12"/>
        <color theme="1"/>
        <rFont val="Times New Roman"/>
        <family val="1"/>
      </rPr>
      <t>g</t>
    </r>
  </si>
  <si>
    <t>Total energy, eV</t>
  </si>
  <si>
    <t>fm</t>
  </si>
  <si>
    <r>
      <t>O</t>
    </r>
    <r>
      <rPr>
        <vertAlign val="subscript"/>
        <sz val="12"/>
        <color theme="1"/>
        <rFont val="Times New Roman"/>
        <family val="1"/>
      </rPr>
      <t>h</t>
    </r>
  </si>
  <si>
    <t>afm1</t>
  </si>
  <si>
    <r>
      <t>D</t>
    </r>
    <r>
      <rPr>
        <vertAlign val="subscript"/>
        <sz val="12"/>
        <color theme="1"/>
        <rFont val="Times New Roman"/>
        <family val="1"/>
      </rPr>
      <t>2h</t>
    </r>
  </si>
  <si>
    <t>afm2</t>
  </si>
  <si>
    <t>afm3</t>
  </si>
  <si>
    <r>
      <t>C</t>
    </r>
    <r>
      <rPr>
        <vertAlign val="subscript"/>
        <sz val="12"/>
        <color theme="1"/>
        <rFont val="Times New Roman"/>
        <family val="1"/>
      </rPr>
      <t>2v</t>
    </r>
  </si>
  <si>
    <t>afm4</t>
  </si>
  <si>
    <r>
      <t>C</t>
    </r>
    <r>
      <rPr>
        <vertAlign val="subscript"/>
        <sz val="12"/>
        <color theme="1"/>
        <rFont val="Times New Roman"/>
        <family val="1"/>
      </rPr>
      <t>2h</t>
    </r>
  </si>
  <si>
    <r>
      <t>C</t>
    </r>
    <r>
      <rPr>
        <vertAlign val="subscript"/>
        <sz val="12"/>
        <color theme="1"/>
        <rFont val="Times New Roman"/>
        <family val="1"/>
      </rPr>
      <t>1h</t>
    </r>
  </si>
  <si>
    <t>afm5</t>
  </si>
  <si>
    <r>
      <t>D</t>
    </r>
    <r>
      <rPr>
        <vertAlign val="subscript"/>
        <sz val="12"/>
        <color theme="1"/>
        <rFont val="Times New Roman"/>
        <family val="1"/>
      </rPr>
      <t>4h</t>
    </r>
  </si>
  <si>
    <r>
      <t>C</t>
    </r>
    <r>
      <rPr>
        <vertAlign val="subscript"/>
        <sz val="12"/>
        <color theme="1"/>
        <rFont val="Times New Roman"/>
        <family val="1"/>
      </rPr>
      <t>4v</t>
    </r>
  </si>
  <si>
    <t>afm6</t>
  </si>
  <si>
    <t>afm7</t>
  </si>
  <si>
    <r>
      <t>T</t>
    </r>
    <r>
      <rPr>
        <vertAlign val="subscript"/>
        <sz val="12"/>
        <color theme="1"/>
        <rFont val="Times New Roman"/>
        <family val="1"/>
      </rPr>
      <t>d</t>
    </r>
  </si>
  <si>
    <t>afm8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</si>
</sst>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12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.4"/>
      <color theme="1"/>
      <name val="MJI"/>
    </font>
    <font>
      <sz val="14"/>
      <color rgb="FF222222"/>
      <name val="Arial"/>
      <family val="2"/>
    </font>
    <font>
      <sz val="16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vertAlign val="sub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2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7" xfId="0" applyNumberFormat="1" applyBorder="1"/>
    <xf numFmtId="0" fontId="0" fillId="0" borderId="17" xfId="0" applyBorder="1"/>
    <xf numFmtId="0" fontId="0" fillId="0" borderId="17" xfId="0" applyNumberFormat="1" applyBorder="1"/>
    <xf numFmtId="0" fontId="0" fillId="2" borderId="7" xfId="0" applyFont="1" applyFill="1" applyBorder="1"/>
    <xf numFmtId="0" fontId="0" fillId="2" borderId="9" xfId="0" applyFont="1" applyFill="1" applyBorder="1"/>
    <xf numFmtId="0" fontId="0" fillId="2" borderId="11" xfId="0" applyFont="1" applyFill="1" applyBorder="1"/>
    <xf numFmtId="0" fontId="0" fillId="2" borderId="13" xfId="0" applyFont="1" applyFill="1" applyBorder="1"/>
    <xf numFmtId="0" fontId="0" fillId="2" borderId="15" xfId="0" applyFont="1" applyFill="1" applyBorder="1"/>
    <xf numFmtId="0" fontId="0" fillId="2" borderId="18" xfId="0" applyFont="1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6" xfId="0" applyFill="1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0" fillId="2" borderId="4" xfId="0" applyFill="1" applyBorder="1"/>
    <xf numFmtId="0" fontId="0" fillId="0" borderId="0" xfId="0" applyFill="1" applyBorder="1"/>
    <xf numFmtId="0" fontId="2" fillId="0" borderId="0" xfId="0" applyFont="1"/>
    <xf numFmtId="164" fontId="0" fillId="0" borderId="15" xfId="0" applyNumberFormat="1" applyBorder="1"/>
    <xf numFmtId="164" fontId="0" fillId="0" borderId="18" xfId="0" applyNumberFormat="1" applyBorder="1"/>
    <xf numFmtId="0" fontId="0" fillId="3" borderId="0" xfId="0" applyFill="1"/>
    <xf numFmtId="49" fontId="0" fillId="3" borderId="0" xfId="0" applyNumberFormat="1" applyFill="1"/>
    <xf numFmtId="11" fontId="3" fillId="0" borderId="0" xfId="0" applyNumberFormat="1" applyFont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4" borderId="0" xfId="0" applyFill="1"/>
    <xf numFmtId="11" fontId="0" fillId="4" borderId="0" xfId="0" applyNumberFormat="1" applyFill="1"/>
    <xf numFmtId="165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8" xfId="0" applyBorder="1"/>
    <xf numFmtId="0" fontId="0" fillId="2" borderId="0" xfId="0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3" borderId="6" xfId="0" applyFill="1" applyBorder="1"/>
    <xf numFmtId="0" fontId="0" fillId="2" borderId="7" xfId="0" applyFill="1" applyBorder="1"/>
    <xf numFmtId="43" fontId="0" fillId="0" borderId="0" xfId="1" applyFont="1"/>
    <xf numFmtId="0" fontId="6" fillId="0" borderId="5" xfId="0" applyFont="1" applyBorder="1"/>
    <xf numFmtId="0" fontId="5" fillId="0" borderId="6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4" xfId="0" applyFont="1" applyBorder="1"/>
    <xf numFmtId="0" fontId="6" fillId="0" borderId="0" xfId="0" applyFont="1" applyBorder="1"/>
    <xf numFmtId="0" fontId="6" fillId="0" borderId="15" xfId="0" applyFont="1" applyBorder="1"/>
    <xf numFmtId="11" fontId="0" fillId="0" borderId="16" xfId="0" applyNumberFormat="1" applyBorder="1"/>
    <xf numFmtId="11" fontId="0" fillId="0" borderId="17" xfId="0" applyNumberFormat="1" applyBorder="1"/>
    <xf numFmtId="11" fontId="0" fillId="0" borderId="18" xfId="0" applyNumberFormat="1" applyBorder="1"/>
    <xf numFmtId="0" fontId="0" fillId="4" borderId="6" xfId="0" applyFill="1" applyBorder="1"/>
    <xf numFmtId="0" fontId="0" fillId="4" borderId="0" xfId="0" applyFill="1" applyBorder="1"/>
    <xf numFmtId="0" fontId="0" fillId="4" borderId="17" xfId="0" applyFill="1" applyBorder="1"/>
    <xf numFmtId="0" fontId="8" fillId="0" borderId="0" xfId="0" applyFont="1"/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867161588150208E-2"/>
          <c:y val="1.4141313528611005E-2"/>
          <c:w val="0.9364969361590163"/>
          <c:h val="0.92877495126966114"/>
        </c:manualLayout>
      </c:layout>
      <c:scatterChart>
        <c:scatterStyle val="lineMarker"/>
        <c:varyColors val="0"/>
        <c:ser>
          <c:idx val="0"/>
          <c:order val="0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0">
                <a:solidFill>
                  <a:schemeClr val="accent1"/>
                </a:solidFill>
              </a:ln>
              <a:effectLst/>
            </c:spPr>
          </c:marker>
          <c:xVal>
            <c:numRef>
              <c:f>Sheet1!$C$32:$C$46</c:f>
              <c:numCache>
                <c:formatCode>General</c:formatCode>
                <c:ptCount val="15"/>
                <c:pt idx="0">
                  <c:v>-28.9</c:v>
                </c:pt>
                <c:pt idx="1">
                  <c:v>-28.9</c:v>
                </c:pt>
                <c:pt idx="2">
                  <c:v>-28.9</c:v>
                </c:pt>
                <c:pt idx="3">
                  <c:v>-28.9</c:v>
                </c:pt>
                <c:pt idx="4">
                  <c:v>-31.9</c:v>
                </c:pt>
                <c:pt idx="5">
                  <c:v>-28.9</c:v>
                </c:pt>
                <c:pt idx="6">
                  <c:v>-28.9</c:v>
                </c:pt>
                <c:pt idx="7">
                  <c:v>-28.9</c:v>
                </c:pt>
                <c:pt idx="8">
                  <c:v>-28.9</c:v>
                </c:pt>
                <c:pt idx="9">
                  <c:v>-28.9</c:v>
                </c:pt>
                <c:pt idx="10">
                  <c:v>-27.599999999999998</c:v>
                </c:pt>
                <c:pt idx="11">
                  <c:v>-27.599999999999998</c:v>
                </c:pt>
                <c:pt idx="12">
                  <c:v>-28.9</c:v>
                </c:pt>
                <c:pt idx="13">
                  <c:v>-28.9</c:v>
                </c:pt>
                <c:pt idx="14">
                  <c:v>-28.9</c:v>
                </c:pt>
              </c:numCache>
            </c:numRef>
          </c:xVal>
          <c:yVal>
            <c:numRef>
              <c:f>Sheet1!$A$32:$A$46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D-A14B-B53A-96B03A0012E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0">
                <a:solidFill>
                  <a:schemeClr val="accent2"/>
                </a:solidFill>
              </a:ln>
              <a:effectLst/>
            </c:spPr>
          </c:marker>
          <c:xVal>
            <c:numRef>
              <c:f>Sheet1!$I$32:$I$39</c:f>
              <c:numCache>
                <c:formatCode>General</c:formatCode>
                <c:ptCount val="8"/>
                <c:pt idx="0">
                  <c:v>-28.9</c:v>
                </c:pt>
                <c:pt idx="1">
                  <c:v>-20</c:v>
                </c:pt>
                <c:pt idx="2">
                  <c:v>-28.9</c:v>
                </c:pt>
                <c:pt idx="3">
                  <c:v>-28.9</c:v>
                </c:pt>
                <c:pt idx="4">
                  <c:v>-28.9</c:v>
                </c:pt>
                <c:pt idx="5">
                  <c:v>-28.9</c:v>
                </c:pt>
                <c:pt idx="6">
                  <c:v>-25.9</c:v>
                </c:pt>
                <c:pt idx="7">
                  <c:v>-23.400000000000002</c:v>
                </c:pt>
              </c:numCache>
            </c:numRef>
          </c:xVal>
          <c:yVal>
            <c:numRef>
              <c:f>Sheet1!$G$32:$G$40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9D-A14B-B53A-96B03A0012E1}"/>
            </c:ext>
          </c:extLst>
        </c:ser>
        <c:ser>
          <c:idx val="2"/>
          <c:order val="2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508000">
                <a:solidFill>
                  <a:schemeClr val="accent3"/>
                </a:solidFill>
              </a:ln>
              <a:effectLst/>
            </c:spPr>
          </c:marker>
          <c:xVal>
            <c:numRef>
              <c:f>Sheet1!$I$44:$I$50</c:f>
              <c:numCache>
                <c:formatCode>General</c:formatCode>
                <c:ptCount val="7"/>
                <c:pt idx="0">
                  <c:v>-28.75</c:v>
                </c:pt>
                <c:pt idx="1">
                  <c:v>-28.90625</c:v>
                </c:pt>
                <c:pt idx="2">
                  <c:v>-22.783687499999999</c:v>
                </c:pt>
                <c:pt idx="3">
                  <c:v>-25.3125</c:v>
                </c:pt>
                <c:pt idx="4">
                  <c:v>-23.5</c:v>
                </c:pt>
                <c:pt idx="5">
                  <c:v>-45.199999999999996</c:v>
                </c:pt>
                <c:pt idx="6">
                  <c:v>-24.37</c:v>
                </c:pt>
              </c:numCache>
            </c:numRef>
          </c:xVal>
          <c:yVal>
            <c:numRef>
              <c:f>Sheet1!$G$44:$G$50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9D-A14B-B53A-96B03A001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98031"/>
        <c:axId val="506009839"/>
      </c:scatterChart>
      <c:valAx>
        <c:axId val="48609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J1, 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06009839"/>
        <c:crosses val="autoZero"/>
        <c:crossBetween val="midCat"/>
      </c:valAx>
      <c:valAx>
        <c:axId val="50600983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8609803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061242533632356E-2"/>
          <c:y val="1.5408975811504229E-2"/>
          <c:w val="0.9364969361590163"/>
          <c:h val="0.92877495126966114"/>
        </c:manualLayout>
      </c:layout>
      <c:scatterChart>
        <c:scatterStyle val="lineMarker"/>
        <c:varyColors val="0"/>
        <c:ser>
          <c:idx val="0"/>
          <c:order val="0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0">
                <a:solidFill>
                  <a:schemeClr val="accent1"/>
                </a:solidFill>
              </a:ln>
              <a:effectLst/>
            </c:spPr>
          </c:marker>
          <c:xVal>
            <c:numRef>
              <c:f>Sheet1!$E$32:$E$45</c:f>
              <c:numCache>
                <c:formatCode>General</c:formatCode>
                <c:ptCount val="14"/>
                <c:pt idx="0">
                  <c:v>-11.700000000000001</c:v>
                </c:pt>
                <c:pt idx="1">
                  <c:v>13.899999999999999</c:v>
                </c:pt>
                <c:pt idx="2">
                  <c:v>21.2</c:v>
                </c:pt>
                <c:pt idx="3">
                  <c:v>-8.8000000000000007</c:v>
                </c:pt>
                <c:pt idx="4">
                  <c:v>-8.8000000000000007</c:v>
                </c:pt>
                <c:pt idx="5">
                  <c:v>-8.8000000000000007</c:v>
                </c:pt>
                <c:pt idx="6">
                  <c:v>-8.8000000000000007</c:v>
                </c:pt>
                <c:pt idx="7">
                  <c:v>1.1000000000000001</c:v>
                </c:pt>
                <c:pt idx="8">
                  <c:v>4.7</c:v>
                </c:pt>
                <c:pt idx="9">
                  <c:v>-2.8</c:v>
                </c:pt>
                <c:pt idx="10">
                  <c:v>0.3</c:v>
                </c:pt>
                <c:pt idx="11">
                  <c:v>3.2</c:v>
                </c:pt>
                <c:pt idx="12">
                  <c:v>-0.2</c:v>
                </c:pt>
                <c:pt idx="13">
                  <c:v>2.2000000000000002</c:v>
                </c:pt>
              </c:numCache>
            </c:numRef>
          </c:xVal>
          <c:yVal>
            <c:numRef>
              <c:f>Sheet1!$A$32:$A$46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D-A14B-B53A-96B03A0012E1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0">
                <a:solidFill>
                  <a:schemeClr val="accent2"/>
                </a:solidFill>
              </a:ln>
              <a:effectLst/>
            </c:spPr>
          </c:marker>
          <c:xVal>
            <c:numRef>
              <c:f>Sheet1!$K$32:$K$40</c:f>
              <c:numCache>
                <c:formatCode>General</c:formatCode>
                <c:ptCount val="9"/>
                <c:pt idx="0">
                  <c:v>0.2</c:v>
                </c:pt>
                <c:pt idx="1">
                  <c:v>-8.8000000000000007</c:v>
                </c:pt>
                <c:pt idx="2">
                  <c:v>6.1000000000000005</c:v>
                </c:pt>
                <c:pt idx="3">
                  <c:v>3.6</c:v>
                </c:pt>
                <c:pt idx="4">
                  <c:v>5.4</c:v>
                </c:pt>
                <c:pt idx="5">
                  <c:v>9.1</c:v>
                </c:pt>
                <c:pt idx="6">
                  <c:v>3.1</c:v>
                </c:pt>
                <c:pt idx="7">
                  <c:v>-1.9</c:v>
                </c:pt>
                <c:pt idx="8">
                  <c:v>1.7</c:v>
                </c:pt>
              </c:numCache>
            </c:numRef>
          </c:xVal>
          <c:yVal>
            <c:numRef>
              <c:f>Sheet1!$G$32:$G$40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9D-A14B-B53A-96B03A001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98031"/>
        <c:axId val="506009839"/>
      </c:scatterChart>
      <c:valAx>
        <c:axId val="48609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J1, 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06009839"/>
        <c:crosses val="autoZero"/>
        <c:crossBetween val="midCat"/>
      </c:valAx>
      <c:valAx>
        <c:axId val="50600983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8609803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867161588150208E-2"/>
          <c:y val="1.4141313528611005E-2"/>
          <c:w val="0.9364969361590163"/>
          <c:h val="0.928774951269661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0">
                <a:solidFill>
                  <a:schemeClr val="accent1"/>
                </a:solidFill>
              </a:ln>
              <a:effectLst/>
            </c:spPr>
          </c:marker>
          <c:xVal>
            <c:numRef>
              <c:f>Sheet1!$AJ$106:$AJ$115</c:f>
              <c:numCache>
                <c:formatCode>General</c:formatCode>
                <c:ptCount val="10"/>
                <c:pt idx="0">
                  <c:v>-381.2</c:v>
                </c:pt>
                <c:pt idx="1">
                  <c:v>-410</c:v>
                </c:pt>
                <c:pt idx="2">
                  <c:v>-410</c:v>
                </c:pt>
                <c:pt idx="3">
                  <c:v>-335.7</c:v>
                </c:pt>
                <c:pt idx="4">
                  <c:v>-393.6</c:v>
                </c:pt>
                <c:pt idx="5">
                  <c:v>-393.6</c:v>
                </c:pt>
                <c:pt idx="6">
                  <c:v>-418.3</c:v>
                </c:pt>
                <c:pt idx="7">
                  <c:v>-405</c:v>
                </c:pt>
                <c:pt idx="8">
                  <c:v>-368.8</c:v>
                </c:pt>
                <c:pt idx="9">
                  <c:v>-368.8</c:v>
                </c:pt>
              </c:numCache>
            </c:numRef>
          </c:xVal>
          <c:yVal>
            <c:numRef>
              <c:f>Sheet1!$AH$106:$AH$115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D-A14B-B53A-96B03A0012E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0">
                <a:solidFill>
                  <a:schemeClr val="accent2"/>
                </a:solidFill>
              </a:ln>
              <a:effectLst/>
            </c:spPr>
          </c:marker>
          <c:xVal>
            <c:numRef>
              <c:f>Sheet1!$AN$106:$AN$119</c:f>
              <c:numCache>
                <c:formatCode>General</c:formatCode>
                <c:ptCount val="14"/>
                <c:pt idx="0">
                  <c:v>-381.2</c:v>
                </c:pt>
                <c:pt idx="1">
                  <c:v>-410</c:v>
                </c:pt>
                <c:pt idx="2">
                  <c:v>-410</c:v>
                </c:pt>
                <c:pt idx="3">
                  <c:v>0</c:v>
                </c:pt>
                <c:pt idx="4">
                  <c:v>-393.6</c:v>
                </c:pt>
                <c:pt idx="5">
                  <c:v>-393.6</c:v>
                </c:pt>
                <c:pt idx="6">
                  <c:v>-418.3</c:v>
                </c:pt>
                <c:pt idx="7">
                  <c:v>-496.5</c:v>
                </c:pt>
                <c:pt idx="8">
                  <c:v>-496.5</c:v>
                </c:pt>
                <c:pt idx="9">
                  <c:v>-368.8</c:v>
                </c:pt>
                <c:pt idx="10">
                  <c:v>-368.8</c:v>
                </c:pt>
                <c:pt idx="11">
                  <c:v>-344.4</c:v>
                </c:pt>
                <c:pt idx="12">
                  <c:v>-354.4</c:v>
                </c:pt>
                <c:pt idx="13">
                  <c:v>-489</c:v>
                </c:pt>
              </c:numCache>
            </c:numRef>
          </c:xVal>
          <c:yVal>
            <c:numRef>
              <c:f>Sheet1!$AL$106:$AL$119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9D-A14B-B53A-96B03A0012E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508000">
                <a:solidFill>
                  <a:schemeClr val="accent3"/>
                </a:solidFill>
              </a:ln>
              <a:effectLst/>
            </c:spPr>
          </c:marker>
          <c:xVal>
            <c:numRef>
              <c:f>Sheet1!$AS$106:$AS$124</c:f>
              <c:numCache>
                <c:formatCode>General</c:formatCode>
                <c:ptCount val="19"/>
                <c:pt idx="0">
                  <c:v>-381.2</c:v>
                </c:pt>
                <c:pt idx="1">
                  <c:v>-410</c:v>
                </c:pt>
                <c:pt idx="2">
                  <c:v>-410</c:v>
                </c:pt>
                <c:pt idx="3">
                  <c:v>-335.7</c:v>
                </c:pt>
                <c:pt idx="4">
                  <c:v>-393.6</c:v>
                </c:pt>
                <c:pt idx="5">
                  <c:v>-393.6</c:v>
                </c:pt>
                <c:pt idx="6">
                  <c:v>-418.3</c:v>
                </c:pt>
                <c:pt idx="7">
                  <c:v>-496.5</c:v>
                </c:pt>
                <c:pt idx="8">
                  <c:v>-496.5</c:v>
                </c:pt>
                <c:pt idx="9">
                  <c:v>-368.8</c:v>
                </c:pt>
                <c:pt idx="10">
                  <c:v>-368.8</c:v>
                </c:pt>
                <c:pt idx="11">
                  <c:v>-344.4</c:v>
                </c:pt>
                <c:pt idx="12">
                  <c:v>-354.4</c:v>
                </c:pt>
                <c:pt idx="13">
                  <c:v>-499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Sheet1!$AQ$106:$AQ$124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9D-A14B-B53A-96B03A001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98031"/>
        <c:axId val="506009839"/>
      </c:scatterChart>
      <c:valAx>
        <c:axId val="486098031"/>
        <c:scaling>
          <c:orientation val="minMax"/>
          <c:max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J1, 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06009839"/>
        <c:crosses val="autoZero"/>
        <c:crossBetween val="midCat"/>
      </c:valAx>
      <c:valAx>
        <c:axId val="50600983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8609803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608174</xdr:colOff>
      <xdr:row>47</xdr:row>
      <xdr:rowOff>181378</xdr:rowOff>
    </xdr:from>
    <xdr:to>
      <xdr:col>37</xdr:col>
      <xdr:colOff>166958</xdr:colOff>
      <xdr:row>95</xdr:row>
      <xdr:rowOff>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03F1BA-C2BC-F54E-BDF7-75FE84FB4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730209</xdr:colOff>
      <xdr:row>43</xdr:row>
      <xdr:rowOff>91363</xdr:rowOff>
    </xdr:from>
    <xdr:to>
      <xdr:col>63</xdr:col>
      <xdr:colOff>523687</xdr:colOff>
      <xdr:row>92</xdr:row>
      <xdr:rowOff>171880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601AB4-2DF1-0D4B-B9AF-2C7CC244E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474775</xdr:colOff>
      <xdr:row>47</xdr:row>
      <xdr:rowOff>51881</xdr:rowOff>
    </xdr:from>
    <xdr:to>
      <xdr:col>51</xdr:col>
      <xdr:colOff>295623</xdr:colOff>
      <xdr:row>94</xdr:row>
      <xdr:rowOff>79278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45781F-02ED-774B-AD96-656D11416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A62E-1A5C-A146-BCAF-6089164E5412}">
  <dimension ref="A5:AS124"/>
  <sheetViews>
    <sheetView tabSelected="1" topLeftCell="L1" zoomScale="88" zoomScaleNormal="35" workbookViewId="0">
      <selection activeCell="U18" sqref="U18"/>
    </sheetView>
  </sheetViews>
  <sheetFormatPr baseColWidth="10" defaultRowHeight="16"/>
  <cols>
    <col min="10" max="10" width="19" bestFit="1" customWidth="1"/>
    <col min="13" max="13" width="13.33203125" bestFit="1" customWidth="1"/>
    <col min="16" max="16" width="18.1640625" bestFit="1" customWidth="1"/>
    <col min="17" max="17" width="19.6640625" bestFit="1" customWidth="1"/>
    <col min="18" max="18" width="18.1640625" bestFit="1" customWidth="1"/>
    <col min="19" max="19" width="17.6640625" customWidth="1"/>
    <col min="20" max="21" width="18.6640625" bestFit="1" customWidth="1"/>
    <col min="22" max="22" width="20" bestFit="1" customWidth="1"/>
    <col min="25" max="26" width="17.83203125" bestFit="1" customWidth="1"/>
    <col min="27" max="27" width="12.83203125" bestFit="1" customWidth="1"/>
  </cols>
  <sheetData>
    <row r="5" spans="1:22">
      <c r="I5" t="s">
        <v>14</v>
      </c>
      <c r="O5" s="56"/>
    </row>
    <row r="6" spans="1:22" ht="17" thickBot="1">
      <c r="A6" s="22" t="s">
        <v>13</v>
      </c>
      <c r="B6" s="28" t="s">
        <v>12</v>
      </c>
      <c r="C6" s="28" t="s">
        <v>7</v>
      </c>
      <c r="D6" s="28" t="s">
        <v>8</v>
      </c>
      <c r="E6" s="28" t="s">
        <v>9</v>
      </c>
      <c r="F6" s="28" t="s">
        <v>10</v>
      </c>
      <c r="G6" s="16" t="s">
        <v>11</v>
      </c>
      <c r="I6" s="31" t="s">
        <v>7</v>
      </c>
      <c r="J6" s="32" t="s">
        <v>8</v>
      </c>
      <c r="K6" s="32" t="s">
        <v>9</v>
      </c>
      <c r="L6" s="32" t="s">
        <v>10</v>
      </c>
      <c r="M6" s="32" t="s">
        <v>12</v>
      </c>
      <c r="P6" t="s">
        <v>15</v>
      </c>
    </row>
    <row r="7" spans="1:22" ht="17" thickBot="1">
      <c r="A7" s="23" t="s">
        <v>16</v>
      </c>
      <c r="B7" s="9">
        <v>-8.2449999999999992</v>
      </c>
      <c r="C7" s="9">
        <v>1</v>
      </c>
      <c r="D7" s="9">
        <v>8</v>
      </c>
      <c r="E7" s="9">
        <v>6</v>
      </c>
      <c r="F7" s="9">
        <v>12</v>
      </c>
      <c r="G7" s="17">
        <v>1</v>
      </c>
      <c r="H7" s="33">
        <v>0</v>
      </c>
      <c r="I7" s="10">
        <f>C7</f>
        <v>1</v>
      </c>
      <c r="J7" s="29">
        <f>D7*$G$7</f>
        <v>8</v>
      </c>
      <c r="K7" s="29">
        <f>E7</f>
        <v>6</v>
      </c>
      <c r="L7" s="29">
        <f>F7</f>
        <v>12</v>
      </c>
      <c r="M7" s="11">
        <f>B7</f>
        <v>-8.2449999999999992</v>
      </c>
    </row>
    <row r="8" spans="1:22">
      <c r="A8" s="24" t="s">
        <v>0</v>
      </c>
      <c r="B8" s="6">
        <v>-16.029893000000001</v>
      </c>
      <c r="C8" s="1">
        <v>2</v>
      </c>
      <c r="D8" s="1">
        <v>0</v>
      </c>
      <c r="E8" s="1">
        <v>-2</v>
      </c>
      <c r="F8" s="1">
        <v>-4</v>
      </c>
      <c r="G8" s="18">
        <v>2</v>
      </c>
      <c r="H8" s="33">
        <v>1</v>
      </c>
      <c r="I8" s="10">
        <f t="shared" ref="I8:I13" si="0">C8</f>
        <v>2</v>
      </c>
      <c r="J8" s="29">
        <f t="shared" ref="J8" si="1">D8*$G$8</f>
        <v>0</v>
      </c>
      <c r="K8" s="29">
        <f>E8*$G$8</f>
        <v>-4</v>
      </c>
      <c r="L8" s="29">
        <f>F8*$G$8</f>
        <v>-8</v>
      </c>
      <c r="M8" s="35">
        <f>B8</f>
        <v>-16.029893000000001</v>
      </c>
      <c r="P8" s="52" t="s">
        <v>48</v>
      </c>
      <c r="Q8" s="53" t="s">
        <v>49</v>
      </c>
      <c r="R8" s="28" t="s">
        <v>27</v>
      </c>
      <c r="S8" s="54" t="s">
        <v>36</v>
      </c>
      <c r="T8" s="54" t="s">
        <v>43</v>
      </c>
      <c r="U8" s="54" t="s">
        <v>50</v>
      </c>
      <c r="V8" s="55" t="s">
        <v>26</v>
      </c>
    </row>
    <row r="9" spans="1:22" ht="17" thickBot="1">
      <c r="A9" s="25" t="s">
        <v>1</v>
      </c>
      <c r="B9" s="7">
        <v>-15.565477</v>
      </c>
      <c r="C9" s="5">
        <v>2</v>
      </c>
      <c r="D9" s="5">
        <v>-8</v>
      </c>
      <c r="E9" s="5">
        <v>6</v>
      </c>
      <c r="F9" s="5">
        <v>12</v>
      </c>
      <c r="G9" s="19"/>
      <c r="H9" s="33">
        <v>2</v>
      </c>
      <c r="I9" s="10">
        <f t="shared" si="0"/>
        <v>2</v>
      </c>
      <c r="J9" s="29">
        <f>D9*$G$8</f>
        <v>-16</v>
      </c>
      <c r="K9" s="29">
        <f>E9*$G$8</f>
        <v>12</v>
      </c>
      <c r="L9" s="29">
        <f>F9*$G$8</f>
        <v>24</v>
      </c>
      <c r="M9" s="35">
        <f>B9</f>
        <v>-15.565477</v>
      </c>
      <c r="O9" s="31" t="s">
        <v>7</v>
      </c>
      <c r="P9" s="10" t="s">
        <v>17</v>
      </c>
      <c r="Q9" s="3" t="s">
        <v>22</v>
      </c>
      <c r="R9" s="3" t="s">
        <v>32</v>
      </c>
      <c r="S9" s="3" t="s">
        <v>37</v>
      </c>
      <c r="T9" s="3" t="s">
        <v>44</v>
      </c>
      <c r="U9" s="3" t="s">
        <v>52</v>
      </c>
      <c r="V9" s="11" t="s">
        <v>28</v>
      </c>
    </row>
    <row r="10" spans="1:22">
      <c r="A10" s="24" t="s">
        <v>2</v>
      </c>
      <c r="B10" s="6">
        <v>-32.615461000000003</v>
      </c>
      <c r="C10" s="1">
        <v>4</v>
      </c>
      <c r="D10" s="2">
        <v>4</v>
      </c>
      <c r="E10" s="1">
        <v>2</v>
      </c>
      <c r="F10" s="1">
        <v>0</v>
      </c>
      <c r="G10" s="18">
        <v>4</v>
      </c>
      <c r="H10" s="33">
        <v>3</v>
      </c>
      <c r="I10" s="10">
        <f t="shared" si="0"/>
        <v>4</v>
      </c>
      <c r="J10" s="29">
        <f>D10*$G$10</f>
        <v>16</v>
      </c>
      <c r="K10" s="29">
        <f>E10*$G$10</f>
        <v>8</v>
      </c>
      <c r="L10" s="29">
        <f>F10*$G$10</f>
        <v>0</v>
      </c>
      <c r="M10" s="11">
        <f t="shared" ref="M10" si="2">B10</f>
        <v>-32.615461000000003</v>
      </c>
      <c r="O10" s="31" t="s">
        <v>8</v>
      </c>
      <c r="P10" s="10" t="s">
        <v>18</v>
      </c>
      <c r="Q10" s="3" t="s">
        <v>23</v>
      </c>
      <c r="R10" s="3" t="s">
        <v>33</v>
      </c>
      <c r="S10" s="3" t="s">
        <v>38</v>
      </c>
      <c r="T10" s="3" t="s">
        <v>45</v>
      </c>
      <c r="U10" s="3" t="s">
        <v>53</v>
      </c>
      <c r="V10" s="11" t="s">
        <v>29</v>
      </c>
    </row>
    <row r="11" spans="1:22">
      <c r="A11" s="26" t="s">
        <v>3</v>
      </c>
      <c r="B11" s="8">
        <v>-32.170186999999999</v>
      </c>
      <c r="C11" s="3">
        <v>4</v>
      </c>
      <c r="D11" s="4">
        <v>0</v>
      </c>
      <c r="E11" s="4">
        <v>-2</v>
      </c>
      <c r="F11" s="4">
        <v>0</v>
      </c>
      <c r="G11" s="20"/>
      <c r="H11" s="33">
        <v>4</v>
      </c>
      <c r="I11" s="10">
        <f t="shared" si="0"/>
        <v>4</v>
      </c>
      <c r="J11" s="29">
        <f t="shared" ref="J11:J14" si="3">D11*$G$10</f>
        <v>0</v>
      </c>
      <c r="K11" s="29">
        <f t="shared" ref="K11:K14" si="4">E11*$G$10</f>
        <v>-8</v>
      </c>
      <c r="L11" s="29">
        <f t="shared" ref="L11:L14" si="5">F11*$G$10</f>
        <v>0</v>
      </c>
      <c r="M11" s="35">
        <f>B11</f>
        <v>-32.170186999999999</v>
      </c>
      <c r="O11" s="31" t="s">
        <v>9</v>
      </c>
      <c r="P11" s="10" t="s">
        <v>19</v>
      </c>
      <c r="Q11" s="3" t="s">
        <v>24</v>
      </c>
      <c r="R11" s="3" t="s">
        <v>34</v>
      </c>
      <c r="S11" s="3" t="s">
        <v>39</v>
      </c>
      <c r="T11" s="3" t="s">
        <v>46</v>
      </c>
      <c r="U11" s="3" t="s">
        <v>54</v>
      </c>
      <c r="V11" s="11" t="s">
        <v>30</v>
      </c>
    </row>
    <row r="12" spans="1:22">
      <c r="A12" s="26" t="s">
        <v>4</v>
      </c>
      <c r="B12" s="8">
        <v>-32.227527000000002</v>
      </c>
      <c r="C12" s="3">
        <v>4</v>
      </c>
      <c r="D12" s="4">
        <v>0</v>
      </c>
      <c r="E12" s="4">
        <v>2</v>
      </c>
      <c r="F12" s="4">
        <v>-4</v>
      </c>
      <c r="G12" s="20"/>
      <c r="H12" s="33">
        <v>5</v>
      </c>
      <c r="I12" s="10">
        <f t="shared" si="0"/>
        <v>4</v>
      </c>
      <c r="J12" s="29">
        <f t="shared" si="3"/>
        <v>0</v>
      </c>
      <c r="K12" s="29">
        <f t="shared" si="4"/>
        <v>8</v>
      </c>
      <c r="L12" s="29">
        <f t="shared" si="5"/>
        <v>-16</v>
      </c>
      <c r="M12" s="35">
        <f>B12</f>
        <v>-32.227527000000002</v>
      </c>
      <c r="O12" s="31" t="s">
        <v>10</v>
      </c>
      <c r="P12" s="12" t="s">
        <v>20</v>
      </c>
      <c r="Q12" s="14" t="s">
        <v>25</v>
      </c>
      <c r="R12" s="14" t="s">
        <v>35</v>
      </c>
      <c r="S12" s="14" t="s">
        <v>40</v>
      </c>
      <c r="T12" s="14" t="s">
        <v>47</v>
      </c>
      <c r="U12" s="14" t="s">
        <v>55</v>
      </c>
      <c r="V12" s="50" t="s">
        <v>31</v>
      </c>
    </row>
    <row r="13" spans="1:22">
      <c r="A13" s="26" t="s">
        <v>5</v>
      </c>
      <c r="B13" s="8">
        <v>-30.810390999999999</v>
      </c>
      <c r="C13" s="3">
        <v>4</v>
      </c>
      <c r="D13" s="4">
        <v>-4</v>
      </c>
      <c r="E13" s="4">
        <v>2</v>
      </c>
      <c r="F13" s="4">
        <v>0</v>
      </c>
      <c r="G13" s="20"/>
      <c r="H13" s="33">
        <v>6</v>
      </c>
      <c r="I13" s="10">
        <f t="shared" si="0"/>
        <v>4</v>
      </c>
      <c r="J13" s="29">
        <f t="shared" si="3"/>
        <v>-16</v>
      </c>
      <c r="K13" s="29">
        <f t="shared" si="4"/>
        <v>8</v>
      </c>
      <c r="L13" s="29">
        <f t="shared" si="5"/>
        <v>0</v>
      </c>
      <c r="M13" s="35">
        <f>B13</f>
        <v>-30.810390999999999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42</v>
      </c>
    </row>
    <row r="14" spans="1:22">
      <c r="A14" s="27" t="s">
        <v>6</v>
      </c>
      <c r="B14" s="13">
        <v>-32.199649999999998</v>
      </c>
      <c r="C14" s="14">
        <v>4</v>
      </c>
      <c r="D14" s="15">
        <v>0</v>
      </c>
      <c r="E14" s="15">
        <v>-6</v>
      </c>
      <c r="F14" s="15">
        <v>12</v>
      </c>
      <c r="G14" s="21"/>
      <c r="H14" s="33">
        <v>7</v>
      </c>
      <c r="I14" s="12">
        <f>C14</f>
        <v>4</v>
      </c>
      <c r="J14" s="30">
        <f t="shared" si="3"/>
        <v>0</v>
      </c>
      <c r="K14" s="30">
        <f t="shared" si="4"/>
        <v>-24</v>
      </c>
      <c r="L14" s="30">
        <f t="shared" si="5"/>
        <v>48</v>
      </c>
      <c r="M14" s="36">
        <f>B14</f>
        <v>-32.199649999999998</v>
      </c>
    </row>
    <row r="16" spans="1:22">
      <c r="U16" s="40">
        <f>-0.03812/T19</f>
        <v>-6.1070169817366233E-21</v>
      </c>
    </row>
    <row r="17" spans="1:28">
      <c r="P17" t="s">
        <v>56</v>
      </c>
      <c r="Q17" t="s">
        <v>57</v>
      </c>
    </row>
    <row r="18" spans="1:28">
      <c r="C18" t="s">
        <v>80</v>
      </c>
      <c r="P18" t="s">
        <v>58</v>
      </c>
      <c r="Q18" t="s">
        <v>59</v>
      </c>
    </row>
    <row r="19" spans="1:28" ht="18">
      <c r="L19">
        <f>LINEST(M7:M14, I7:L14)</f>
        <v>-1.3471749406351872E-3</v>
      </c>
      <c r="P19" t="s">
        <v>60</v>
      </c>
      <c r="Q19" t="s">
        <v>61</v>
      </c>
      <c r="T19" s="39">
        <v>6.242E+18</v>
      </c>
    </row>
    <row r="20" spans="1:28" ht="18">
      <c r="C20" s="46">
        <f>2*B7</f>
        <v>-16.489999999999998</v>
      </c>
      <c r="J20" t="s">
        <v>51</v>
      </c>
      <c r="P20" t="s">
        <v>62</v>
      </c>
      <c r="Q20" t="s">
        <v>63</v>
      </c>
      <c r="S20" s="34"/>
    </row>
    <row r="23" spans="1:28">
      <c r="V23" s="38" t="s">
        <v>48</v>
      </c>
      <c r="W23" s="38" t="s">
        <v>49</v>
      </c>
      <c r="X23" s="37" t="s">
        <v>26</v>
      </c>
      <c r="Y23" s="37" t="s">
        <v>27</v>
      </c>
      <c r="Z23" s="37" t="s">
        <v>36</v>
      </c>
      <c r="AA23" s="37" t="s">
        <v>43</v>
      </c>
      <c r="AB23" s="37" t="s">
        <v>50</v>
      </c>
    </row>
    <row r="24" spans="1:28">
      <c r="U24" s="31" t="s">
        <v>7</v>
      </c>
      <c r="V24" s="47">
        <v>-8.0147173125000002</v>
      </c>
      <c r="W24" s="48">
        <v>-8.0552499999999991</v>
      </c>
      <c r="X24" s="67">
        <v>-8.0442819166700001</v>
      </c>
      <c r="Y24" s="48">
        <v>-7.9725116874999999</v>
      </c>
      <c r="Z24" s="48">
        <v>-8.0464094166700004</v>
      </c>
      <c r="AA24" s="48">
        <v>7.9627272727299996</v>
      </c>
      <c r="AB24" s="49">
        <v>-7.9303125000000003</v>
      </c>
    </row>
    <row r="25" spans="1:28">
      <c r="U25" s="31" t="s">
        <v>8</v>
      </c>
      <c r="V25" s="10">
        <v>-2.8891343749999999E-2</v>
      </c>
      <c r="W25" s="3">
        <v>-7.2234375000000003E-2</v>
      </c>
      <c r="X25" s="68">
        <v>-2.8906250000000001E-2</v>
      </c>
      <c r="Y25" s="3">
        <v>-4.9994156249999998E-2</v>
      </c>
      <c r="Z25" s="3">
        <v>-2.5898291659999999E-2</v>
      </c>
      <c r="AA25" s="3">
        <v>-5.4886363629999997E-2</v>
      </c>
      <c r="AB25" s="11">
        <v>-2.8906250000000001E-2</v>
      </c>
    </row>
    <row r="26" spans="1:28">
      <c r="C26" t="s">
        <v>82</v>
      </c>
      <c r="D26" t="s">
        <v>83</v>
      </c>
      <c r="E26">
        <v>-8.0146999999999995</v>
      </c>
      <c r="F26">
        <v>-8.0146999999999995</v>
      </c>
      <c r="G26">
        <v>-8.0146999999999995</v>
      </c>
      <c r="H26">
        <v>-8.0086999999999993</v>
      </c>
      <c r="I26">
        <v>-8.06</v>
      </c>
      <c r="J26">
        <v>-8.0745000000000005</v>
      </c>
      <c r="K26">
        <v>-8.0403000000000002</v>
      </c>
      <c r="L26">
        <v>-8.0475999999999992</v>
      </c>
      <c r="M26">
        <v>-8.0325000000000006</v>
      </c>
      <c r="N26">
        <v>-8.0419</v>
      </c>
      <c r="O26">
        <v>-8.0505999999999993</v>
      </c>
      <c r="P26">
        <v>-8.0428999999999995</v>
      </c>
      <c r="Q26">
        <v>-8.0526</v>
      </c>
      <c r="U26" s="31" t="s">
        <v>9</v>
      </c>
      <c r="V26" s="10">
        <v>-1.1791281250000001E-2</v>
      </c>
      <c r="W26" s="3">
        <v>3.1906249999999997E-2</v>
      </c>
      <c r="X26" s="68">
        <v>3.0208333300000001E-3</v>
      </c>
      <c r="Y26" s="3">
        <v>3.5017531249999997E-2</v>
      </c>
      <c r="Z26" s="3">
        <v>-1.9313333299999999E-3</v>
      </c>
      <c r="AA26" s="3">
        <v>-2.0340909090000001E-2</v>
      </c>
      <c r="AB26" s="11">
        <v>5.6093749999999998E-2</v>
      </c>
    </row>
    <row r="27" spans="1:28">
      <c r="C27" t="s">
        <v>84</v>
      </c>
      <c r="D27">
        <v>-2.8899999999999999E-2</v>
      </c>
      <c r="E27">
        <v>-2.8899999999999999E-2</v>
      </c>
      <c r="F27">
        <v>-2.8899999999999999E-2</v>
      </c>
      <c r="G27">
        <v>-2.8899999999999999E-2</v>
      </c>
      <c r="H27">
        <v>-3.1899999999999998E-2</v>
      </c>
      <c r="I27">
        <v>-6.1999999999999998E-3</v>
      </c>
      <c r="J27">
        <v>1E-3</v>
      </c>
      <c r="K27">
        <v>-2.8899999999999999E-2</v>
      </c>
      <c r="L27">
        <v>-2.8899999999999999E-2</v>
      </c>
      <c r="M27">
        <v>-2.8899999999999999E-2</v>
      </c>
      <c r="N27">
        <v>-2.8899999999999999E-2</v>
      </c>
      <c r="O27">
        <v>-2.8899999999999999E-2</v>
      </c>
      <c r="P27">
        <v>-2.76E-2</v>
      </c>
      <c r="Q27">
        <v>-2.64E-2</v>
      </c>
      <c r="U27" s="31" t="s">
        <v>10</v>
      </c>
      <c r="V27" s="12">
        <v>5.9663125000000003E-3</v>
      </c>
      <c r="W27" s="14">
        <v>1.6390624999999999E-2</v>
      </c>
      <c r="X27" s="69">
        <v>1.0339097199999999E-3</v>
      </c>
      <c r="Y27" s="14">
        <v>-6.8866874999999996E-3</v>
      </c>
      <c r="Z27" s="14">
        <v>1.6819791599999999E-3</v>
      </c>
      <c r="AA27" s="14">
        <v>2.8977272699999999E-3</v>
      </c>
      <c r="AB27" s="50">
        <v>-3.5000000000000003E-2</v>
      </c>
    </row>
    <row r="28" spans="1:28">
      <c r="C28" t="s">
        <v>85</v>
      </c>
      <c r="D28">
        <v>-1.17E-2</v>
      </c>
      <c r="E28">
        <v>1.3899999999999999E-2</v>
      </c>
      <c r="F28">
        <v>2.12E-2</v>
      </c>
      <c r="G28">
        <v>-8.8000000000000005E-3</v>
      </c>
      <c r="H28">
        <v>-8.8000000000000005E-3</v>
      </c>
      <c r="I28">
        <v>-8.8000000000000005E-3</v>
      </c>
      <c r="J28">
        <v>-8.8000000000000005E-3</v>
      </c>
      <c r="K28">
        <v>1.1000000000000001E-3</v>
      </c>
      <c r="L28">
        <v>4.7000000000000002E-3</v>
      </c>
      <c r="M28">
        <v>-2.8E-3</v>
      </c>
      <c r="N28">
        <v>2.9999999999999997E-4</v>
      </c>
      <c r="O28">
        <v>3.2000000000000002E-3</v>
      </c>
      <c r="P28">
        <v>-2.0000000000000001E-4</v>
      </c>
      <c r="Q28">
        <v>2.2000000000000001E-3</v>
      </c>
      <c r="V28" t="s">
        <v>41</v>
      </c>
      <c r="W28" t="s">
        <v>41</v>
      </c>
      <c r="X28" s="44" t="s">
        <v>64</v>
      </c>
      <c r="Y28" t="s">
        <v>41</v>
      </c>
      <c r="Z28" t="s">
        <v>41</v>
      </c>
      <c r="AA28" t="s">
        <v>41</v>
      </c>
      <c r="AB28" t="s">
        <v>41</v>
      </c>
    </row>
    <row r="29" spans="1:28">
      <c r="C29" t="s">
        <v>86</v>
      </c>
      <c r="D29" t="s">
        <v>87</v>
      </c>
      <c r="E29">
        <v>-6.8999999999999999E-3</v>
      </c>
      <c r="F29">
        <v>-1.0500000000000001E-2</v>
      </c>
      <c r="G29">
        <v>4.4999999999999997E-3</v>
      </c>
      <c r="H29">
        <v>5.8999999999999999E-3</v>
      </c>
      <c r="I29">
        <v>-6.8999999999999999E-3</v>
      </c>
      <c r="J29">
        <v>-1.0500000000000001E-2</v>
      </c>
      <c r="K29">
        <v>1.6999999999999999E-3</v>
      </c>
      <c r="L29">
        <v>5.0000000000000001E-4</v>
      </c>
      <c r="M29">
        <v>3.0000000000000001E-3</v>
      </c>
      <c r="N29">
        <v>2.2000000000000001E-3</v>
      </c>
      <c r="O29">
        <v>1.5E-3</v>
      </c>
      <c r="P29">
        <v>1.6999999999999999E-3</v>
      </c>
      <c r="Q29">
        <v>5.0000000000000001E-4</v>
      </c>
      <c r="X29" s="44"/>
    </row>
    <row r="30" spans="1:28" ht="18">
      <c r="J30" s="34"/>
      <c r="Q30" t="s">
        <v>21</v>
      </c>
      <c r="U30" s="51" t="s">
        <v>81</v>
      </c>
      <c r="V30" s="40">
        <f>V25/$T$19</f>
        <v>-4.628539530599167E-21</v>
      </c>
      <c r="W30" s="40">
        <f t="shared" ref="W30:AB30" si="6">W25/$T$19</f>
        <v>-1.15723125600769E-20</v>
      </c>
      <c r="X30" s="45">
        <f t="shared" si="6"/>
        <v>-4.6309275873117594E-21</v>
      </c>
      <c r="Y30" s="40">
        <f t="shared" si="6"/>
        <v>-8.0093169256648511E-21</v>
      </c>
      <c r="Z30" s="40">
        <f t="shared" si="6"/>
        <v>-4.1490374335148987E-21</v>
      </c>
      <c r="AA30" s="40">
        <f t="shared" si="6"/>
        <v>-8.7930733146427428E-21</v>
      </c>
      <c r="AB30" s="40">
        <f t="shared" si="6"/>
        <v>-4.6309275873117594E-21</v>
      </c>
    </row>
    <row r="31" spans="1:28">
      <c r="A31" t="s">
        <v>90</v>
      </c>
      <c r="B31" t="s">
        <v>88</v>
      </c>
      <c r="C31" t="s">
        <v>91</v>
      </c>
      <c r="D31" t="s">
        <v>89</v>
      </c>
      <c r="G31" t="s">
        <v>90</v>
      </c>
      <c r="H31" t="s">
        <v>88</v>
      </c>
      <c r="I31" t="s">
        <v>91</v>
      </c>
      <c r="J31" t="s">
        <v>89</v>
      </c>
      <c r="Y31" s="40"/>
    </row>
    <row r="32" spans="1:28">
      <c r="A32">
        <v>3</v>
      </c>
      <c r="B32">
        <v>-2.8899999999999999E-2</v>
      </c>
      <c r="C32">
        <f>B32*1000</f>
        <v>-28.9</v>
      </c>
      <c r="D32">
        <v>-1.17E-2</v>
      </c>
      <c r="E32">
        <f>D32*1000</f>
        <v>-11.700000000000001</v>
      </c>
      <c r="F32">
        <v>1</v>
      </c>
      <c r="G32">
        <v>2</v>
      </c>
      <c r="H32">
        <v>-2.8899999999999999E-2</v>
      </c>
      <c r="I32">
        <f>H32*1000</f>
        <v>-28.9</v>
      </c>
      <c r="J32">
        <v>2.0000000000000001E-4</v>
      </c>
      <c r="K32">
        <f>J32*1000</f>
        <v>0.2</v>
      </c>
    </row>
    <row r="33" spans="1:28">
      <c r="A33">
        <v>3</v>
      </c>
      <c r="B33">
        <v>-2.8899999999999999E-2</v>
      </c>
      <c r="C33">
        <f t="shared" ref="C33:C46" si="7">B33*1000</f>
        <v>-28.9</v>
      </c>
      <c r="D33">
        <v>1.3899999999999999E-2</v>
      </c>
      <c r="E33">
        <f t="shared" ref="E33:E45" si="8">D33*1000</f>
        <v>13.899999999999999</v>
      </c>
      <c r="F33">
        <v>2</v>
      </c>
      <c r="G33">
        <v>2</v>
      </c>
      <c r="H33">
        <v>-0.02</v>
      </c>
      <c r="I33">
        <f t="shared" ref="I33:I40" si="9">H33*1000</f>
        <v>-20</v>
      </c>
      <c r="J33">
        <v>-8.8000000000000005E-3</v>
      </c>
      <c r="K33">
        <f t="shared" ref="K33:K40" si="10">J33*1000</f>
        <v>-8.8000000000000007</v>
      </c>
    </row>
    <row r="34" spans="1:28">
      <c r="A34">
        <v>3</v>
      </c>
      <c r="B34">
        <v>-2.8899999999999999E-2</v>
      </c>
      <c r="C34">
        <f t="shared" si="7"/>
        <v>-28.9</v>
      </c>
      <c r="D34">
        <v>2.12E-2</v>
      </c>
      <c r="E34">
        <f t="shared" si="8"/>
        <v>21.2</v>
      </c>
      <c r="F34">
        <v>3</v>
      </c>
      <c r="G34">
        <v>2</v>
      </c>
      <c r="H34">
        <v>-2.8899999999999999E-2</v>
      </c>
      <c r="I34">
        <f t="shared" si="9"/>
        <v>-28.9</v>
      </c>
      <c r="J34">
        <v>6.1000000000000004E-3</v>
      </c>
      <c r="K34">
        <f t="shared" si="10"/>
        <v>6.1000000000000005</v>
      </c>
    </row>
    <row r="35" spans="1:28">
      <c r="A35">
        <v>3</v>
      </c>
      <c r="B35">
        <v>-2.8899999999999999E-2</v>
      </c>
      <c r="C35">
        <f t="shared" si="7"/>
        <v>-28.9</v>
      </c>
      <c r="D35">
        <v>-8.8000000000000005E-3</v>
      </c>
      <c r="E35">
        <f t="shared" si="8"/>
        <v>-8.8000000000000007</v>
      </c>
      <c r="F35">
        <v>4</v>
      </c>
      <c r="G35">
        <v>2</v>
      </c>
      <c r="H35">
        <v>-2.8899999999999999E-2</v>
      </c>
      <c r="I35">
        <f t="shared" si="9"/>
        <v>-28.9</v>
      </c>
      <c r="J35">
        <v>3.5999999999999999E-3</v>
      </c>
      <c r="K35">
        <f t="shared" si="10"/>
        <v>3.6</v>
      </c>
      <c r="U35" s="42"/>
      <c r="V35" s="43" t="s">
        <v>65</v>
      </c>
      <c r="W35" s="43" t="s">
        <v>66</v>
      </c>
      <c r="X35" s="43" t="s">
        <v>67</v>
      </c>
      <c r="Y35" s="43" t="s">
        <v>68</v>
      </c>
      <c r="Z35" s="43" t="s">
        <v>69</v>
      </c>
      <c r="AA35" s="43" t="s">
        <v>70</v>
      </c>
      <c r="AB35" s="43" t="s">
        <v>71</v>
      </c>
    </row>
    <row r="36" spans="1:28">
      <c r="A36">
        <v>3</v>
      </c>
      <c r="B36">
        <v>-3.1899999999999998E-2</v>
      </c>
      <c r="C36">
        <f t="shared" si="7"/>
        <v>-31.9</v>
      </c>
      <c r="D36">
        <v>-8.8000000000000005E-3</v>
      </c>
      <c r="E36">
        <f t="shared" si="8"/>
        <v>-8.8000000000000007</v>
      </c>
      <c r="F36">
        <v>5</v>
      </c>
      <c r="G36">
        <v>2</v>
      </c>
      <c r="H36">
        <v>-2.8899999999999999E-2</v>
      </c>
      <c r="I36">
        <f t="shared" si="9"/>
        <v>-28.9</v>
      </c>
      <c r="J36">
        <v>5.4000000000000003E-3</v>
      </c>
      <c r="K36">
        <f t="shared" si="10"/>
        <v>5.4</v>
      </c>
      <c r="U36" s="43" t="s">
        <v>7</v>
      </c>
      <c r="V36" s="57">
        <v>-8.0150000000000006</v>
      </c>
      <c r="W36" s="58">
        <v>-8.0137499999999999</v>
      </c>
      <c r="X36" s="59">
        <v>-8.0627305000000007</v>
      </c>
      <c r="Y36" s="58">
        <v>-8.0425000000000004</v>
      </c>
      <c r="Z36" s="59">
        <v>-8.0570000000000004</v>
      </c>
      <c r="AA36" s="58">
        <v>7.883</v>
      </c>
      <c r="AB36" s="60">
        <v>-8.0500000000000007</v>
      </c>
    </row>
    <row r="37" spans="1:28">
      <c r="A37">
        <v>3</v>
      </c>
      <c r="B37">
        <v>-2.8899999999999999E-2</v>
      </c>
      <c r="C37">
        <f t="shared" si="7"/>
        <v>-28.9</v>
      </c>
      <c r="D37">
        <v>-8.8000000000000005E-3</v>
      </c>
      <c r="E37">
        <f t="shared" si="8"/>
        <v>-8.8000000000000007</v>
      </c>
      <c r="F37">
        <v>6</v>
      </c>
      <c r="G37">
        <v>2</v>
      </c>
      <c r="H37">
        <v>-2.8899999999999999E-2</v>
      </c>
      <c r="I37">
        <f t="shared" si="9"/>
        <v>-28.9</v>
      </c>
      <c r="J37">
        <v>9.1000000000000004E-3</v>
      </c>
      <c r="K37">
        <f t="shared" si="10"/>
        <v>9.1</v>
      </c>
      <c r="O37">
        <v>1</v>
      </c>
      <c r="P37">
        <v>-4</v>
      </c>
      <c r="Q37">
        <v>1</v>
      </c>
      <c r="R37">
        <v>-4</v>
      </c>
      <c r="U37" s="43" t="s">
        <v>8</v>
      </c>
      <c r="V37" s="61">
        <v>-2.8750000000000001E-2</v>
      </c>
      <c r="W37" s="62">
        <v>-2.8906250000000001E-2</v>
      </c>
      <c r="X37" s="62">
        <v>-2.27836875E-2</v>
      </c>
      <c r="Y37" s="62">
        <v>-2.5312500000000002E-2</v>
      </c>
      <c r="Z37" s="62">
        <v>-2.35E-2</v>
      </c>
      <c r="AA37" s="62">
        <v>-4.5199999999999997E-2</v>
      </c>
      <c r="AB37" s="63">
        <v>-2.4369999999999999E-2</v>
      </c>
    </row>
    <row r="38" spans="1:28">
      <c r="A38">
        <v>3</v>
      </c>
      <c r="B38">
        <v>-2.8899999999999999E-2</v>
      </c>
      <c r="C38">
        <f t="shared" si="7"/>
        <v>-28.9</v>
      </c>
      <c r="D38">
        <v>-8.8000000000000005E-3</v>
      </c>
      <c r="E38">
        <f t="shared" si="8"/>
        <v>-8.8000000000000007</v>
      </c>
      <c r="F38">
        <v>7</v>
      </c>
      <c r="G38">
        <v>2</v>
      </c>
      <c r="H38">
        <v>-2.5899999999999999E-2</v>
      </c>
      <c r="I38">
        <f t="shared" si="9"/>
        <v>-25.9</v>
      </c>
      <c r="J38">
        <v>3.0999999999999999E-3</v>
      </c>
      <c r="K38">
        <f t="shared" si="10"/>
        <v>3.1</v>
      </c>
      <c r="O38">
        <v>2</v>
      </c>
      <c r="P38">
        <v>1</v>
      </c>
      <c r="Q38">
        <v>-2</v>
      </c>
      <c r="R38">
        <v>-2</v>
      </c>
      <c r="V38" s="64">
        <f>V37/$T$19</f>
        <v>-4.6058955462992633E-21</v>
      </c>
      <c r="W38" s="65">
        <f t="shared" ref="W38:Z38" si="11">W37/$T$19</f>
        <v>-4.6309275873117594E-21</v>
      </c>
      <c r="X38" s="65">
        <f t="shared" si="11"/>
        <v>-3.6500620794617107E-21</v>
      </c>
      <c r="Y38" s="65">
        <f t="shared" si="11"/>
        <v>-4.0551906440243515E-21</v>
      </c>
      <c r="Z38" s="65">
        <f t="shared" si="11"/>
        <v>-3.7648189682793973E-21</v>
      </c>
      <c r="AA38" s="65">
        <f>AA37/$T$19</f>
        <v>-7.241268824094841E-21</v>
      </c>
      <c r="AB38" s="66">
        <f t="shared" ref="AB38" si="12">AB37/$T$19</f>
        <v>-3.9041973726369753E-21</v>
      </c>
    </row>
    <row r="39" spans="1:28">
      <c r="A39">
        <v>3</v>
      </c>
      <c r="B39">
        <v>-2.8899999999999999E-2</v>
      </c>
      <c r="C39">
        <f t="shared" si="7"/>
        <v>-28.9</v>
      </c>
      <c r="D39">
        <v>1.1000000000000001E-3</v>
      </c>
      <c r="E39">
        <f t="shared" si="8"/>
        <v>1.1000000000000001</v>
      </c>
      <c r="F39">
        <v>8</v>
      </c>
      <c r="G39">
        <v>2</v>
      </c>
      <c r="H39">
        <v>-2.3400000000000001E-2</v>
      </c>
      <c r="I39">
        <f t="shared" si="9"/>
        <v>-23.400000000000002</v>
      </c>
      <c r="J39">
        <v>-1.9E-3</v>
      </c>
      <c r="K39">
        <f t="shared" si="10"/>
        <v>-1.9</v>
      </c>
      <c r="O39">
        <v>1</v>
      </c>
      <c r="P39">
        <v>3</v>
      </c>
      <c r="Q39">
        <v>-3</v>
      </c>
      <c r="R39">
        <v>-2</v>
      </c>
    </row>
    <row r="40" spans="1:28">
      <c r="A40">
        <v>3</v>
      </c>
      <c r="B40">
        <v>-2.8899999999999999E-2</v>
      </c>
      <c r="C40">
        <f t="shared" si="7"/>
        <v>-28.9</v>
      </c>
      <c r="D40">
        <v>4.7000000000000002E-3</v>
      </c>
      <c r="E40">
        <f t="shared" si="8"/>
        <v>4.7</v>
      </c>
      <c r="F40">
        <v>9</v>
      </c>
      <c r="G40">
        <v>2</v>
      </c>
      <c r="H40">
        <v>-2.52E-2</v>
      </c>
      <c r="I40">
        <f t="shared" si="9"/>
        <v>-25.2</v>
      </c>
      <c r="J40">
        <v>1.6999999999999999E-3</v>
      </c>
      <c r="K40">
        <f t="shared" si="10"/>
        <v>1.7</v>
      </c>
    </row>
    <row r="41" spans="1:28">
      <c r="A41">
        <v>3</v>
      </c>
      <c r="B41">
        <v>-2.8899999999999999E-2</v>
      </c>
      <c r="C41">
        <f t="shared" si="7"/>
        <v>-28.9</v>
      </c>
      <c r="D41">
        <v>-2.8E-3</v>
      </c>
      <c r="E41">
        <f t="shared" si="8"/>
        <v>-2.8</v>
      </c>
      <c r="F41">
        <v>10</v>
      </c>
      <c r="V41" s="37" t="s">
        <v>72</v>
      </c>
      <c r="W41" s="37" t="s">
        <v>73</v>
      </c>
      <c r="X41" s="37" t="s">
        <v>74</v>
      </c>
      <c r="Y41" s="37" t="s">
        <v>75</v>
      </c>
      <c r="Z41" s="37" t="s">
        <v>76</v>
      </c>
      <c r="AA41" s="37" t="s">
        <v>77</v>
      </c>
      <c r="AB41" s="37" t="s">
        <v>78</v>
      </c>
    </row>
    <row r="42" spans="1:28" ht="20">
      <c r="A42">
        <v>3</v>
      </c>
      <c r="B42">
        <v>-2.76E-2</v>
      </c>
      <c r="C42">
        <f t="shared" si="7"/>
        <v>-27.599999999999998</v>
      </c>
      <c r="D42">
        <v>2.9999999999999997E-4</v>
      </c>
      <c r="E42">
        <f t="shared" si="8"/>
        <v>0.3</v>
      </c>
      <c r="F42">
        <v>11</v>
      </c>
      <c r="Q42" t="s">
        <v>92</v>
      </c>
      <c r="U42" s="37" t="s">
        <v>7</v>
      </c>
      <c r="V42">
        <v>-8.0146771875000002</v>
      </c>
      <c r="Y42" s="41" t="s">
        <v>79</v>
      </c>
      <c r="Z42" s="41">
        <v>-8.0691395000000004</v>
      </c>
    </row>
    <row r="43" spans="1:28" ht="20">
      <c r="A43">
        <v>3</v>
      </c>
      <c r="B43">
        <v>-2.76E-2</v>
      </c>
      <c r="C43">
        <f t="shared" si="7"/>
        <v>-27.599999999999998</v>
      </c>
      <c r="D43">
        <v>3.2000000000000002E-3</v>
      </c>
      <c r="E43">
        <f t="shared" si="8"/>
        <v>3.2</v>
      </c>
      <c r="F43">
        <v>12</v>
      </c>
      <c r="U43" s="37" t="s">
        <v>8</v>
      </c>
      <c r="V43" s="41">
        <v>-2.8891343749999999E-2</v>
      </c>
      <c r="Y43" s="41">
        <v>-2.8891343749999999E-2</v>
      </c>
      <c r="Z43" s="41">
        <v>-1.9579187500000001E-2</v>
      </c>
    </row>
    <row r="44" spans="1:28" ht="20">
      <c r="A44">
        <v>3</v>
      </c>
      <c r="B44">
        <v>-2.8899999999999999E-2</v>
      </c>
      <c r="C44">
        <f t="shared" si="7"/>
        <v>-28.9</v>
      </c>
      <c r="D44">
        <v>-2.0000000000000001E-4</v>
      </c>
      <c r="E44">
        <f t="shared" si="8"/>
        <v>-0.2</v>
      </c>
      <c r="F44">
        <v>13</v>
      </c>
      <c r="G44">
        <v>1</v>
      </c>
      <c r="H44" s="61">
        <v>-2.8750000000000001E-2</v>
      </c>
      <c r="I44">
        <f>H44*1000</f>
        <v>-28.75</v>
      </c>
      <c r="U44" s="37" t="s">
        <v>9</v>
      </c>
      <c r="V44" s="41">
        <v>1.3465625000000001E-4</v>
      </c>
      <c r="Z44" s="41">
        <v>-3.2044999999999999E-3</v>
      </c>
    </row>
    <row r="45" spans="1:28">
      <c r="A45">
        <v>3</v>
      </c>
      <c r="B45">
        <v>-2.8899999999999999E-2</v>
      </c>
      <c r="C45">
        <f t="shared" si="7"/>
        <v>-28.9</v>
      </c>
      <c r="D45">
        <v>2.2000000000000001E-3</v>
      </c>
      <c r="E45">
        <f t="shared" si="8"/>
        <v>2.2000000000000002</v>
      </c>
      <c r="F45">
        <v>14</v>
      </c>
      <c r="G45">
        <v>1</v>
      </c>
      <c r="H45" s="62">
        <v>-2.8906250000000001E-2</v>
      </c>
      <c r="I45">
        <f t="shared" ref="I45:I50" si="13">H45*1000</f>
        <v>-28.90625</v>
      </c>
    </row>
    <row r="46" spans="1:28">
      <c r="A46">
        <v>3</v>
      </c>
      <c r="B46">
        <v>-2.8899999999999999E-2</v>
      </c>
      <c r="C46">
        <f t="shared" si="7"/>
        <v>-28.9</v>
      </c>
      <c r="F46">
        <v>15</v>
      </c>
      <c r="G46">
        <v>1</v>
      </c>
      <c r="H46" s="62">
        <v>-2.27836875E-2</v>
      </c>
      <c r="I46">
        <f t="shared" si="13"/>
        <v>-22.783687499999999</v>
      </c>
    </row>
    <row r="47" spans="1:28">
      <c r="G47">
        <v>1</v>
      </c>
      <c r="H47" s="62">
        <v>-2.5312500000000002E-2</v>
      </c>
      <c r="I47">
        <f t="shared" si="13"/>
        <v>-25.3125</v>
      </c>
    </row>
    <row r="48" spans="1:28">
      <c r="B48" s="40">
        <f>B46/T19</f>
        <v>-4.6299263056712587E-21</v>
      </c>
      <c r="G48">
        <v>1</v>
      </c>
      <c r="H48" s="62">
        <v>-2.35E-2</v>
      </c>
      <c r="I48">
        <f t="shared" si="13"/>
        <v>-23.5</v>
      </c>
    </row>
    <row r="49" spans="7:26">
      <c r="G49">
        <v>1</v>
      </c>
      <c r="H49" s="62">
        <v>-4.5199999999999997E-2</v>
      </c>
      <c r="I49">
        <f t="shared" si="13"/>
        <v>-45.199999999999996</v>
      </c>
      <c r="V49" s="37" t="s">
        <v>7</v>
      </c>
      <c r="W49" s="37" t="s">
        <v>8</v>
      </c>
      <c r="X49" s="37" t="s">
        <v>9</v>
      </c>
      <c r="Y49" s="37" t="s">
        <v>10</v>
      </c>
      <c r="Z49" s="37" t="s">
        <v>12</v>
      </c>
    </row>
    <row r="50" spans="7:26">
      <c r="G50">
        <v>1</v>
      </c>
      <c r="H50" s="63">
        <v>-2.4369999999999999E-2</v>
      </c>
      <c r="I50">
        <f t="shared" si="13"/>
        <v>-24.37</v>
      </c>
      <c r="U50" s="37">
        <v>0</v>
      </c>
      <c r="V50" s="47">
        <v>1</v>
      </c>
      <c r="W50" s="48">
        <v>8</v>
      </c>
      <c r="X50" s="48">
        <v>6</v>
      </c>
      <c r="Y50" s="48">
        <v>12</v>
      </c>
      <c r="Z50" s="49">
        <v>-8.2449999999999992</v>
      </c>
    </row>
    <row r="51" spans="7:26">
      <c r="U51" s="37">
        <v>1</v>
      </c>
      <c r="V51" s="10">
        <v>2</v>
      </c>
      <c r="W51" s="3">
        <v>0</v>
      </c>
      <c r="X51" s="3">
        <v>-4</v>
      </c>
      <c r="Y51" s="3">
        <v>-8</v>
      </c>
      <c r="Z51" s="11">
        <v>-16.029893000000001</v>
      </c>
    </row>
    <row r="52" spans="7:26">
      <c r="M52" t="s">
        <v>7</v>
      </c>
      <c r="N52" t="s">
        <v>8</v>
      </c>
      <c r="O52" t="s">
        <v>9</v>
      </c>
      <c r="P52" t="s">
        <v>10</v>
      </c>
      <c r="Q52" t="s">
        <v>12</v>
      </c>
      <c r="U52" s="37">
        <v>2</v>
      </c>
      <c r="V52" s="10">
        <v>2</v>
      </c>
      <c r="W52" s="3">
        <v>-16</v>
      </c>
      <c r="X52" s="3">
        <v>12</v>
      </c>
      <c r="Y52" s="3">
        <v>24</v>
      </c>
      <c r="Z52" s="11">
        <v>-15.565477</v>
      </c>
    </row>
    <row r="53" spans="7:26">
      <c r="M53">
        <v>1</v>
      </c>
      <c r="N53">
        <v>8</v>
      </c>
      <c r="O53">
        <v>6</v>
      </c>
      <c r="P53">
        <v>12</v>
      </c>
      <c r="Q53">
        <v>-8.2449999999999992</v>
      </c>
      <c r="U53" s="37">
        <v>3</v>
      </c>
      <c r="V53" s="10">
        <v>4</v>
      </c>
      <c r="W53" s="3">
        <v>16</v>
      </c>
      <c r="X53" s="3">
        <v>8</v>
      </c>
      <c r="Y53" s="3">
        <v>0</v>
      </c>
      <c r="Z53" s="11">
        <v>-32.615461000000003</v>
      </c>
    </row>
    <row r="54" spans="7:26">
      <c r="M54">
        <v>2</v>
      </c>
      <c r="N54">
        <v>0</v>
      </c>
      <c r="O54">
        <v>-4</v>
      </c>
      <c r="P54">
        <v>-8</v>
      </c>
      <c r="Q54">
        <v>-16.029893000000001</v>
      </c>
      <c r="U54" s="37">
        <v>4</v>
      </c>
      <c r="V54" s="10">
        <v>4</v>
      </c>
      <c r="W54" s="3">
        <v>0</v>
      </c>
      <c r="X54" s="3">
        <v>-8</v>
      </c>
      <c r="Y54" s="3">
        <v>0</v>
      </c>
      <c r="Z54" s="11">
        <v>-32.170186999999999</v>
      </c>
    </row>
    <row r="55" spans="7:26">
      <c r="M55">
        <v>2</v>
      </c>
      <c r="N55">
        <v>-16</v>
      </c>
      <c r="O55">
        <v>12</v>
      </c>
      <c r="P55">
        <v>24</v>
      </c>
      <c r="Q55">
        <v>-15.565477</v>
      </c>
      <c r="U55" s="37">
        <v>5</v>
      </c>
      <c r="V55" s="10">
        <v>4</v>
      </c>
      <c r="W55" s="3">
        <v>0</v>
      </c>
      <c r="X55" s="3">
        <v>8</v>
      </c>
      <c r="Y55" s="3">
        <v>-16</v>
      </c>
      <c r="Z55" s="11">
        <v>-32.227527000000002</v>
      </c>
    </row>
    <row r="56" spans="7:26">
      <c r="M56">
        <v>4</v>
      </c>
      <c r="N56">
        <v>16</v>
      </c>
      <c r="O56">
        <v>8</v>
      </c>
      <c r="P56">
        <v>0</v>
      </c>
      <c r="Q56">
        <v>-32.615461000000003</v>
      </c>
      <c r="U56" s="37">
        <v>6</v>
      </c>
      <c r="V56" s="10">
        <v>4</v>
      </c>
      <c r="W56" s="3">
        <v>-16</v>
      </c>
      <c r="X56" s="3">
        <v>8</v>
      </c>
      <c r="Y56" s="3">
        <v>0</v>
      </c>
      <c r="Z56" s="11">
        <v>-30.810390999999999</v>
      </c>
    </row>
    <row r="57" spans="7:26">
      <c r="M57">
        <v>4</v>
      </c>
      <c r="N57">
        <v>0</v>
      </c>
      <c r="O57">
        <v>-8</v>
      </c>
      <c r="P57">
        <v>0</v>
      </c>
      <c r="Q57">
        <v>-32.170186999999999</v>
      </c>
      <c r="U57" s="37">
        <v>7</v>
      </c>
      <c r="V57" s="12">
        <v>4</v>
      </c>
      <c r="W57" s="14">
        <v>0</v>
      </c>
      <c r="X57" s="14">
        <v>-24</v>
      </c>
      <c r="Y57" s="14">
        <v>48</v>
      </c>
      <c r="Z57" s="50">
        <v>-32.199649999999998</v>
      </c>
    </row>
    <row r="58" spans="7:26">
      <c r="M58">
        <v>4</v>
      </c>
      <c r="N58">
        <v>0</v>
      </c>
      <c r="O58">
        <v>8</v>
      </c>
      <c r="P58">
        <v>-16</v>
      </c>
      <c r="Q58">
        <v>-32.227527000000002</v>
      </c>
    </row>
    <row r="59" spans="7:26">
      <c r="M59">
        <v>4</v>
      </c>
      <c r="N59">
        <v>0</v>
      </c>
      <c r="O59">
        <v>-24</v>
      </c>
      <c r="P59">
        <v>48</v>
      </c>
      <c r="Q59">
        <v>-32.199649999999998</v>
      </c>
    </row>
    <row r="61" spans="7:26">
      <c r="U61" t="s">
        <v>21</v>
      </c>
    </row>
    <row r="64" spans="7:26">
      <c r="M64">
        <f>LINEST(Q53:Q59,M53:P59)</f>
        <v>6.2507575757747742E-5</v>
      </c>
    </row>
    <row r="66" spans="1:18">
      <c r="A66" t="s">
        <v>82</v>
      </c>
      <c r="B66">
        <v>-8.0146999999999995</v>
      </c>
      <c r="C66">
        <v>-8.0325000000000006</v>
      </c>
      <c r="D66">
        <v>-8.0503</v>
      </c>
      <c r="E66">
        <v>-8.0352999999999994</v>
      </c>
      <c r="F66">
        <v>-8.0462000000000007</v>
      </c>
      <c r="G66">
        <v>-8.0680999999999994</v>
      </c>
      <c r="H66">
        <v>-8.0563000000000002</v>
      </c>
      <c r="I66">
        <v>-8.0463000000000005</v>
      </c>
      <c r="J66">
        <v>-8.0534999999999997</v>
      </c>
    </row>
    <row r="67" spans="1:18">
      <c r="A67" t="s">
        <v>84</v>
      </c>
      <c r="B67">
        <v>-2.8899999999999999E-2</v>
      </c>
      <c r="C67">
        <v>-0.02</v>
      </c>
      <c r="D67">
        <v>-2.8899999999999999E-2</v>
      </c>
      <c r="E67">
        <v>-2.8899999999999999E-2</v>
      </c>
      <c r="F67">
        <v>-2.8899999999999999E-2</v>
      </c>
      <c r="G67">
        <v>-2.8899999999999999E-2</v>
      </c>
      <c r="H67">
        <v>-2.5899999999999999E-2</v>
      </c>
      <c r="I67">
        <v>-2.3400000000000001E-2</v>
      </c>
      <c r="J67">
        <v>-2.52E-2</v>
      </c>
      <c r="M67">
        <v>2</v>
      </c>
      <c r="N67">
        <v>4</v>
      </c>
    </row>
    <row r="68" spans="1:18">
      <c r="A68" t="s">
        <v>85</v>
      </c>
      <c r="B68">
        <v>2.0000000000000001E-4</v>
      </c>
      <c r="C68">
        <v>-8.8000000000000005E-3</v>
      </c>
      <c r="D68">
        <v>6.1000000000000004E-3</v>
      </c>
      <c r="E68">
        <v>3.5999999999999999E-3</v>
      </c>
      <c r="F68">
        <v>5.4000000000000003E-3</v>
      </c>
      <c r="G68">
        <v>9.1000000000000004E-3</v>
      </c>
      <c r="H68">
        <v>3.0999999999999999E-3</v>
      </c>
      <c r="I68">
        <v>-1.9E-3</v>
      </c>
      <c r="J68">
        <v>1.6999999999999999E-3</v>
      </c>
      <c r="M68">
        <v>4</v>
      </c>
      <c r="N68">
        <v>8</v>
      </c>
    </row>
    <row r="69" spans="1:18">
      <c r="M69">
        <v>6</v>
      </c>
      <c r="N69">
        <v>12</v>
      </c>
    </row>
    <row r="70" spans="1:18">
      <c r="M70">
        <v>8</v>
      </c>
      <c r="N70">
        <v>16</v>
      </c>
    </row>
    <row r="71" spans="1:18">
      <c r="M71">
        <v>12</v>
      </c>
      <c r="N71">
        <v>24</v>
      </c>
    </row>
    <row r="77" spans="1:18">
      <c r="O77">
        <f>LINEST(N67:N71:M67:M71)</f>
        <v>1.9393939393939403</v>
      </c>
    </row>
    <row r="79" spans="1:18">
      <c r="M79">
        <v>2</v>
      </c>
      <c r="N79">
        <v>2</v>
      </c>
      <c r="O79">
        <v>4</v>
      </c>
      <c r="Q79" s="70">
        <f t="array" ref="Q79:R79">LINEST(O79:O83,M79:N83)</f>
        <v>2</v>
      </c>
      <c r="R79" s="70">
        <v>0</v>
      </c>
    </row>
    <row r="80" spans="1:18">
      <c r="M80">
        <v>3</v>
      </c>
      <c r="N80">
        <v>3</v>
      </c>
      <c r="O80">
        <v>6</v>
      </c>
    </row>
    <row r="81" spans="13:21">
      <c r="M81">
        <v>5</v>
      </c>
      <c r="N81">
        <v>5</v>
      </c>
      <c r="O81">
        <v>10</v>
      </c>
    </row>
    <row r="82" spans="13:21">
      <c r="M82">
        <v>7</v>
      </c>
      <c r="N82">
        <v>7</v>
      </c>
      <c r="O82">
        <v>14</v>
      </c>
    </row>
    <row r="83" spans="13:21">
      <c r="M83">
        <v>10</v>
      </c>
      <c r="N83">
        <v>10</v>
      </c>
      <c r="O83">
        <v>20</v>
      </c>
    </row>
    <row r="88" spans="13:21">
      <c r="M88">
        <v>1</v>
      </c>
      <c r="N88">
        <v>-4</v>
      </c>
      <c r="O88">
        <v>1</v>
      </c>
      <c r="P88">
        <v>-4</v>
      </c>
      <c r="Q88" s="70">
        <f t="array" ref="Q88:S88">LINEST(P88:P90,M88:O90,TRUE,FALSE)</f>
        <v>0</v>
      </c>
      <c r="R88" s="70">
        <v>0.28571428571428564</v>
      </c>
      <c r="S88" s="70">
        <v>0.57142857142857117</v>
      </c>
    </row>
    <row r="89" spans="13:21">
      <c r="M89">
        <v>2</v>
      </c>
      <c r="N89">
        <v>1</v>
      </c>
      <c r="O89">
        <v>-2</v>
      </c>
      <c r="P89">
        <v>-2</v>
      </c>
      <c r="Q89">
        <f t="array" ref="Q89:T89">LINEST(P88:P90,M88:O90)</f>
        <v>0</v>
      </c>
      <c r="R89">
        <v>0.28571428571428564</v>
      </c>
      <c r="S89">
        <v>0.57142857142857117</v>
      </c>
      <c r="T89">
        <v>-3.4285714285714279</v>
      </c>
    </row>
    <row r="90" spans="13:21">
      <c r="M90">
        <v>1</v>
      </c>
      <c r="N90">
        <v>3</v>
      </c>
      <c r="O90">
        <v>-3</v>
      </c>
      <c r="P90">
        <v>-2</v>
      </c>
    </row>
    <row r="96" spans="13:21">
      <c r="Q96">
        <f>N88*$S$88+$R$88*O88</f>
        <v>-1.9999999999999991</v>
      </c>
      <c r="S96">
        <f>O88*$T$89+N88*$S$89+M88*$R$89</f>
        <v>-5.428571428571427</v>
      </c>
      <c r="U96">
        <f>R89*M88+S89*N88+T89*O88</f>
        <v>-5.428571428571427</v>
      </c>
    </row>
    <row r="97" spans="16:45">
      <c r="Q97">
        <f t="shared" ref="Q97:Q98" si="14">N89*$S$88+$R$88*O89</f>
        <v>0</v>
      </c>
      <c r="S97">
        <f t="shared" ref="S97:S98" si="15">O89*$T$89+N89*$S$89+M89*$R$89</f>
        <v>7.9999999999999982</v>
      </c>
      <c r="U97">
        <f>R89*M89+S89*N89+T89*O89</f>
        <v>7.9999999999999982</v>
      </c>
    </row>
    <row r="98" spans="16:45">
      <c r="Q98">
        <f t="shared" si="14"/>
        <v>0.85714285714285654</v>
      </c>
      <c r="S98">
        <f t="shared" si="15"/>
        <v>12.285714285714285</v>
      </c>
    </row>
    <row r="102" spans="16:45" ht="17" thickBot="1">
      <c r="AF102">
        <v>-0.38119999999999998</v>
      </c>
      <c r="AG102">
        <v>-0.41</v>
      </c>
      <c r="AH102">
        <v>-0.41</v>
      </c>
      <c r="AI102">
        <v>-0.3357</v>
      </c>
      <c r="AJ102">
        <v>-0.39360000000000001</v>
      </c>
      <c r="AK102">
        <v>-0.39360000000000001</v>
      </c>
      <c r="AL102">
        <v>-0.41830000000000001</v>
      </c>
      <c r="AM102">
        <v>-0.4965</v>
      </c>
      <c r="AN102">
        <v>-0.4965</v>
      </c>
      <c r="AO102">
        <v>-0.36880000000000002</v>
      </c>
      <c r="AP102">
        <v>-0.36880000000000002</v>
      </c>
    </row>
    <row r="103" spans="16:45" ht="17" thickBot="1">
      <c r="P103" s="71">
        <v>1</v>
      </c>
      <c r="Q103" s="72">
        <v>2</v>
      </c>
      <c r="R103" s="72">
        <v>3</v>
      </c>
      <c r="S103" s="72">
        <v>4</v>
      </c>
      <c r="T103" s="72">
        <v>5</v>
      </c>
      <c r="U103" s="72">
        <v>6</v>
      </c>
      <c r="V103" s="72">
        <v>7</v>
      </c>
      <c r="W103" s="72">
        <v>8</v>
      </c>
      <c r="X103" s="72">
        <v>9</v>
      </c>
      <c r="Y103" s="72">
        <v>10</v>
      </c>
      <c r="AF103">
        <v>-0.38119999999999998</v>
      </c>
      <c r="AG103">
        <v>4.3999999999999997E-2</v>
      </c>
      <c r="AH103">
        <v>-0.41</v>
      </c>
      <c r="AI103">
        <v>-0.41</v>
      </c>
      <c r="AJ103">
        <v>-0.1216</v>
      </c>
      <c r="AK103">
        <v>-0.3357</v>
      </c>
      <c r="AL103">
        <v>-0.39360000000000001</v>
      </c>
      <c r="AM103">
        <v>-0.39360000000000001</v>
      </c>
      <c r="AN103">
        <v>-0.41830000000000001</v>
      </c>
      <c r="AO103">
        <v>-0.4965</v>
      </c>
      <c r="AP103">
        <v>-0.4965</v>
      </c>
      <c r="AQ103">
        <v>-4.0500000000000001E-2</v>
      </c>
      <c r="AR103">
        <v>-0.36880000000000002</v>
      </c>
      <c r="AS103">
        <v>-0.36880000000000002</v>
      </c>
    </row>
    <row r="104" spans="16:45" ht="17">
      <c r="P104" s="77" t="s">
        <v>93</v>
      </c>
      <c r="Q104" s="77" t="s">
        <v>94</v>
      </c>
      <c r="R104" s="79"/>
      <c r="S104" s="73" t="s">
        <v>95</v>
      </c>
      <c r="T104" s="73" t="s">
        <v>97</v>
      </c>
      <c r="U104" s="77" t="s">
        <v>99</v>
      </c>
      <c r="V104" s="77" t="s">
        <v>8</v>
      </c>
      <c r="W104" s="77" t="s">
        <v>9</v>
      </c>
      <c r="X104" s="81" t="s">
        <v>10</v>
      </c>
      <c r="Y104" s="83" t="s">
        <v>100</v>
      </c>
    </row>
    <row r="105" spans="16:45" ht="35" thickBot="1">
      <c r="P105" s="78"/>
      <c r="Q105" s="78"/>
      <c r="R105" s="80"/>
      <c r="S105" s="74" t="s">
        <v>96</v>
      </c>
      <c r="T105" s="74" t="s">
        <v>98</v>
      </c>
      <c r="U105" s="78"/>
      <c r="V105" s="78"/>
      <c r="W105" s="78"/>
      <c r="X105" s="82"/>
      <c r="Y105" s="84"/>
    </row>
    <row r="106" spans="16:45" ht="20" thickBot="1">
      <c r="P106" s="75" t="s">
        <v>101</v>
      </c>
      <c r="Q106" s="74"/>
      <c r="R106" s="74"/>
      <c r="S106" s="74" t="s">
        <v>102</v>
      </c>
      <c r="T106" s="74" t="s">
        <v>102</v>
      </c>
      <c r="U106" s="74">
        <v>2</v>
      </c>
      <c r="V106" s="74">
        <v>6</v>
      </c>
      <c r="W106" s="76">
        <v>6</v>
      </c>
      <c r="X106" s="74">
        <v>6</v>
      </c>
      <c r="Y106" s="74">
        <v>-14.071</v>
      </c>
      <c r="AH106">
        <v>3</v>
      </c>
      <c r="AI106">
        <v>-0.38119999999999998</v>
      </c>
      <c r="AJ106">
        <f>AI106*1000</f>
        <v>-381.2</v>
      </c>
      <c r="AL106">
        <v>2</v>
      </c>
      <c r="AM106">
        <v>-0.38119999999999998</v>
      </c>
      <c r="AN106">
        <f>AM106*1000</f>
        <v>-381.2</v>
      </c>
      <c r="AQ106">
        <v>1</v>
      </c>
      <c r="AR106">
        <v>-0.38119999999999998</v>
      </c>
      <c r="AS106">
        <f>AR106*1000</f>
        <v>-381.2</v>
      </c>
    </row>
    <row r="107" spans="16:45" ht="20" thickBot="1">
      <c r="P107" s="75" t="s">
        <v>103</v>
      </c>
      <c r="Q107" s="74"/>
      <c r="R107" s="74"/>
      <c r="S107" s="74" t="s">
        <v>104</v>
      </c>
      <c r="T107" s="74" t="s">
        <v>104</v>
      </c>
      <c r="U107" s="74">
        <v>2</v>
      </c>
      <c r="V107" s="74">
        <v>6</v>
      </c>
      <c r="W107" s="74">
        <v>-6</v>
      </c>
      <c r="X107" s="74">
        <v>6</v>
      </c>
      <c r="Y107" s="74">
        <v>-13.612</v>
      </c>
      <c r="AH107">
        <v>3</v>
      </c>
      <c r="AI107">
        <v>-0.41</v>
      </c>
      <c r="AJ107">
        <f t="shared" ref="AJ107:AJ115" si="16">AI107*1000</f>
        <v>-410</v>
      </c>
      <c r="AL107">
        <v>2</v>
      </c>
      <c r="AM107">
        <v>-0.41</v>
      </c>
      <c r="AN107">
        <f t="shared" ref="AN107:AN119" si="17">AM107*1000</f>
        <v>-410</v>
      </c>
      <c r="AQ107">
        <v>1</v>
      </c>
      <c r="AR107">
        <v>-0.41</v>
      </c>
      <c r="AS107">
        <f t="shared" ref="AS107:AS124" si="18">AR107*1000</f>
        <v>-410</v>
      </c>
    </row>
    <row r="108" spans="16:45" ht="20" thickBot="1">
      <c r="P108" s="75" t="s">
        <v>105</v>
      </c>
      <c r="Q108" s="74"/>
      <c r="R108" s="74"/>
      <c r="S108" s="74" t="s">
        <v>102</v>
      </c>
      <c r="T108" s="74" t="s">
        <v>102</v>
      </c>
      <c r="U108" s="74">
        <v>4</v>
      </c>
      <c r="V108" s="74">
        <v>0</v>
      </c>
      <c r="W108" s="74">
        <v>-6</v>
      </c>
      <c r="X108" s="74">
        <v>0</v>
      </c>
      <c r="Y108" s="74">
        <v>-27.651</v>
      </c>
      <c r="AH108">
        <v>3</v>
      </c>
      <c r="AI108">
        <v>-0.41</v>
      </c>
      <c r="AJ108">
        <f t="shared" si="16"/>
        <v>-410</v>
      </c>
      <c r="AL108">
        <v>2</v>
      </c>
      <c r="AM108">
        <v>-0.41</v>
      </c>
      <c r="AN108">
        <f t="shared" si="17"/>
        <v>-410</v>
      </c>
      <c r="AQ108">
        <v>1</v>
      </c>
      <c r="AR108">
        <v>-0.41</v>
      </c>
      <c r="AS108">
        <f t="shared" si="18"/>
        <v>-410</v>
      </c>
    </row>
    <row r="109" spans="16:45" ht="20" thickBot="1">
      <c r="P109" s="75" t="s">
        <v>106</v>
      </c>
      <c r="Q109" s="74"/>
      <c r="R109" s="74"/>
      <c r="S109" s="74" t="s">
        <v>104</v>
      </c>
      <c r="T109" s="74" t="s">
        <v>107</v>
      </c>
      <c r="U109" s="74">
        <v>4</v>
      </c>
      <c r="V109" s="74">
        <v>0</v>
      </c>
      <c r="W109" s="74">
        <v>2</v>
      </c>
      <c r="X109" s="74">
        <v>0</v>
      </c>
      <c r="Y109" s="74">
        <v>-27.228000000000002</v>
      </c>
      <c r="AH109">
        <v>3</v>
      </c>
      <c r="AI109">
        <v>-0.3357</v>
      </c>
      <c r="AJ109">
        <f t="shared" si="16"/>
        <v>-335.7</v>
      </c>
      <c r="AN109">
        <f t="shared" si="17"/>
        <v>0</v>
      </c>
      <c r="AQ109">
        <v>1</v>
      </c>
      <c r="AR109">
        <v>-0.3357</v>
      </c>
      <c r="AS109">
        <f t="shared" si="18"/>
        <v>-335.7</v>
      </c>
    </row>
    <row r="110" spans="16:45" ht="20" thickBot="1">
      <c r="P110" s="75" t="s">
        <v>108</v>
      </c>
      <c r="Q110" s="74"/>
      <c r="R110" s="74"/>
      <c r="S110" s="74" t="s">
        <v>109</v>
      </c>
      <c r="T110" s="74" t="s">
        <v>110</v>
      </c>
      <c r="U110" s="74">
        <v>6</v>
      </c>
      <c r="V110" s="74">
        <v>0</v>
      </c>
      <c r="W110" s="74">
        <v>-6</v>
      </c>
      <c r="X110" s="74">
        <v>0</v>
      </c>
      <c r="Y110" s="74">
        <v>-41.667000000000002</v>
      </c>
      <c r="AH110">
        <v>3</v>
      </c>
      <c r="AI110">
        <v>-0.39360000000000001</v>
      </c>
      <c r="AJ110">
        <f t="shared" si="16"/>
        <v>-393.6</v>
      </c>
      <c r="AL110">
        <v>2</v>
      </c>
      <c r="AM110">
        <v>-0.39360000000000001</v>
      </c>
      <c r="AN110">
        <f t="shared" si="17"/>
        <v>-393.6</v>
      </c>
      <c r="AQ110">
        <v>1</v>
      </c>
      <c r="AR110">
        <v>-0.39360000000000001</v>
      </c>
      <c r="AS110">
        <f t="shared" si="18"/>
        <v>-393.6</v>
      </c>
    </row>
    <row r="111" spans="16:45" ht="20" thickBot="1">
      <c r="P111" s="75" t="s">
        <v>111</v>
      </c>
      <c r="Q111" s="74"/>
      <c r="R111" s="74"/>
      <c r="S111" s="74" t="s">
        <v>112</v>
      </c>
      <c r="T111" s="74" t="s">
        <v>113</v>
      </c>
      <c r="U111" s="74">
        <v>6</v>
      </c>
      <c r="V111" s="74">
        <v>6</v>
      </c>
      <c r="W111" s="74">
        <v>-6</v>
      </c>
      <c r="X111" s="74">
        <v>6</v>
      </c>
      <c r="Y111" s="74">
        <v>-41.664999999999999</v>
      </c>
      <c r="AH111">
        <v>3</v>
      </c>
      <c r="AI111">
        <v>-0.39360000000000001</v>
      </c>
      <c r="AJ111">
        <f t="shared" si="16"/>
        <v>-393.6</v>
      </c>
      <c r="AL111">
        <v>2</v>
      </c>
      <c r="AM111">
        <v>-0.39360000000000001</v>
      </c>
      <c r="AN111">
        <f t="shared" si="17"/>
        <v>-393.6</v>
      </c>
      <c r="AQ111">
        <v>1</v>
      </c>
      <c r="AR111">
        <v>-0.39360000000000001</v>
      </c>
      <c r="AS111">
        <f t="shared" si="18"/>
        <v>-393.6</v>
      </c>
    </row>
    <row r="112" spans="16:45" ht="20" thickBot="1">
      <c r="P112" s="75" t="s">
        <v>114</v>
      </c>
      <c r="Q112" s="74"/>
      <c r="R112" s="74"/>
      <c r="S112" s="74" t="s">
        <v>104</v>
      </c>
      <c r="T112" s="74" t="s">
        <v>107</v>
      </c>
      <c r="U112" s="74">
        <v>6</v>
      </c>
      <c r="V112" s="74">
        <v>2</v>
      </c>
      <c r="W112" s="74">
        <v>-2</v>
      </c>
      <c r="X112" s="74">
        <v>4</v>
      </c>
      <c r="Y112" s="74">
        <v>-41.048000000000002</v>
      </c>
      <c r="AH112">
        <v>3</v>
      </c>
      <c r="AI112">
        <v>-0.41830000000000001</v>
      </c>
      <c r="AJ112">
        <f t="shared" si="16"/>
        <v>-418.3</v>
      </c>
      <c r="AL112">
        <v>2</v>
      </c>
      <c r="AM112">
        <v>-0.41830000000000001</v>
      </c>
      <c r="AN112">
        <f t="shared" si="17"/>
        <v>-418.3</v>
      </c>
      <c r="AQ112">
        <v>1</v>
      </c>
      <c r="AR112">
        <v>-0.41830000000000001</v>
      </c>
      <c r="AS112">
        <f t="shared" si="18"/>
        <v>-418.3</v>
      </c>
    </row>
    <row r="113" spans="16:45" ht="20" thickBot="1">
      <c r="P113" s="75" t="s">
        <v>115</v>
      </c>
      <c r="Q113" s="74"/>
      <c r="R113" s="74"/>
      <c r="S113" s="74" t="s">
        <v>102</v>
      </c>
      <c r="T113" s="74" t="s">
        <v>116</v>
      </c>
      <c r="U113" s="74">
        <v>6</v>
      </c>
      <c r="V113" s="74">
        <v>4</v>
      </c>
      <c r="W113" s="74">
        <v>-2</v>
      </c>
      <c r="X113" s="74">
        <v>0</v>
      </c>
      <c r="Y113" s="74">
        <v>-40.915999999999997</v>
      </c>
      <c r="AH113">
        <v>3</v>
      </c>
      <c r="AI113">
        <v>-0.40500000000000003</v>
      </c>
      <c r="AJ113">
        <f t="shared" si="16"/>
        <v>-405</v>
      </c>
      <c r="AL113">
        <v>2</v>
      </c>
      <c r="AM113">
        <v>-0.4965</v>
      </c>
      <c r="AN113">
        <f t="shared" si="17"/>
        <v>-496.5</v>
      </c>
      <c r="AQ113">
        <v>1</v>
      </c>
      <c r="AR113">
        <v>-0.4965</v>
      </c>
      <c r="AS113">
        <f t="shared" si="18"/>
        <v>-496.5</v>
      </c>
    </row>
    <row r="114" spans="16:45" ht="20" thickBot="1">
      <c r="P114" s="75" t="s">
        <v>117</v>
      </c>
      <c r="Q114" s="74"/>
      <c r="R114" s="74"/>
      <c r="S114" s="74" t="s">
        <v>102</v>
      </c>
      <c r="T114" s="74" t="s">
        <v>116</v>
      </c>
      <c r="U114" s="74">
        <v>6</v>
      </c>
      <c r="V114" s="74">
        <v>0</v>
      </c>
      <c r="W114" s="74">
        <v>-2</v>
      </c>
      <c r="X114" s="74">
        <v>2</v>
      </c>
      <c r="Y114" s="74">
        <v>-41.009</v>
      </c>
      <c r="AH114">
        <v>3</v>
      </c>
      <c r="AI114">
        <v>-0.36880000000000002</v>
      </c>
      <c r="AJ114">
        <f t="shared" si="16"/>
        <v>-368.8</v>
      </c>
      <c r="AL114">
        <v>2</v>
      </c>
      <c r="AM114">
        <v>-0.4965</v>
      </c>
      <c r="AN114">
        <f t="shared" si="17"/>
        <v>-496.5</v>
      </c>
      <c r="AQ114">
        <v>1</v>
      </c>
      <c r="AR114">
        <v>-0.4965</v>
      </c>
      <c r="AS114">
        <f t="shared" si="18"/>
        <v>-496.5</v>
      </c>
    </row>
    <row r="115" spans="16:45">
      <c r="AH115">
        <v>3</v>
      </c>
      <c r="AI115">
        <v>-0.36880000000000002</v>
      </c>
      <c r="AJ115">
        <f t="shared" si="16"/>
        <v>-368.8</v>
      </c>
      <c r="AL115">
        <v>2</v>
      </c>
      <c r="AM115">
        <v>-0.36880000000000002</v>
      </c>
      <c r="AN115">
        <f t="shared" si="17"/>
        <v>-368.8</v>
      </c>
      <c r="AQ115">
        <v>1</v>
      </c>
      <c r="AR115">
        <v>-0.36880000000000002</v>
      </c>
      <c r="AS115">
        <f t="shared" si="18"/>
        <v>-368.8</v>
      </c>
    </row>
    <row r="116" spans="16:45">
      <c r="AL116">
        <v>2</v>
      </c>
      <c r="AM116">
        <v>-0.36880000000000002</v>
      </c>
      <c r="AN116">
        <f t="shared" si="17"/>
        <v>-368.8</v>
      </c>
      <c r="AQ116">
        <v>1</v>
      </c>
      <c r="AR116">
        <v>-0.36880000000000002</v>
      </c>
      <c r="AS116">
        <f t="shared" si="18"/>
        <v>-368.8</v>
      </c>
    </row>
    <row r="117" spans="16:45">
      <c r="AL117">
        <v>2</v>
      </c>
      <c r="AM117">
        <v>-0.34439999999999998</v>
      </c>
      <c r="AN117">
        <f t="shared" si="17"/>
        <v>-344.4</v>
      </c>
      <c r="AQ117">
        <v>1</v>
      </c>
      <c r="AR117">
        <v>-0.34439999999999998</v>
      </c>
      <c r="AS117">
        <f t="shared" si="18"/>
        <v>-344.4</v>
      </c>
    </row>
    <row r="118" spans="16:45">
      <c r="AL118">
        <v>2</v>
      </c>
      <c r="AM118">
        <v>-0.35439999999999999</v>
      </c>
      <c r="AN118">
        <f t="shared" si="17"/>
        <v>-354.4</v>
      </c>
      <c r="AQ118">
        <v>1</v>
      </c>
      <c r="AR118">
        <v>-0.35439999999999999</v>
      </c>
      <c r="AS118">
        <f t="shared" si="18"/>
        <v>-354.4</v>
      </c>
    </row>
    <row r="119" spans="16:45">
      <c r="AL119">
        <v>2</v>
      </c>
      <c r="AM119">
        <v>-0.48899999999999999</v>
      </c>
      <c r="AN119">
        <f t="shared" si="17"/>
        <v>-489</v>
      </c>
      <c r="AQ119">
        <v>1</v>
      </c>
      <c r="AR119">
        <v>-0.499</v>
      </c>
      <c r="AS119">
        <f t="shared" si="18"/>
        <v>-499</v>
      </c>
    </row>
    <row r="120" spans="16:45">
      <c r="AQ120">
        <v>1</v>
      </c>
      <c r="AS120">
        <f t="shared" si="18"/>
        <v>0</v>
      </c>
    </row>
    <row r="121" spans="16:45">
      <c r="AQ121">
        <v>1</v>
      </c>
      <c r="AS121">
        <f t="shared" si="18"/>
        <v>0</v>
      </c>
    </row>
    <row r="122" spans="16:45">
      <c r="AQ122">
        <v>1</v>
      </c>
      <c r="AS122">
        <f t="shared" si="18"/>
        <v>0</v>
      </c>
    </row>
    <row r="123" spans="16:45">
      <c r="AQ123">
        <v>1</v>
      </c>
      <c r="AS123">
        <f t="shared" si="18"/>
        <v>0</v>
      </c>
    </row>
    <row r="124" spans="16:45">
      <c r="AQ124">
        <v>1</v>
      </c>
      <c r="AS124">
        <f t="shared" si="18"/>
        <v>0</v>
      </c>
    </row>
  </sheetData>
  <mergeCells count="8">
    <mergeCell ref="X104:X105"/>
    <mergeCell ref="Y104:Y105"/>
    <mergeCell ref="P104:P105"/>
    <mergeCell ref="Q104:Q105"/>
    <mergeCell ref="R104:R105"/>
    <mergeCell ref="U104:U105"/>
    <mergeCell ref="V104:V105"/>
    <mergeCell ref="W104:W105"/>
  </mergeCells>
  <phoneticPr fontId="1" type="noConversion"/>
  <pageMargins left="0.7" right="0.7" top="0.75" bottom="0.75" header="0.3" footer="0.3"/>
  <pageSetup paperSize="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2019-12-12T00:29:24Z</dcterms:created>
  <dcterms:modified xsi:type="dcterms:W3CDTF">2020-02-02T23:49:53Z</dcterms:modified>
</cp:coreProperties>
</file>