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590" windowHeight="10155" tabRatio="682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36" r:id="rId10"/>
  </pivotCaches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" i="5"/>
  <c r="J5" i="5"/>
  <c r="J2" i="5" l="1"/>
  <c r="X89" i="1"/>
  <c r="X5" i="1"/>
  <c r="X4" i="1"/>
  <c r="E5" i="1"/>
  <c r="E4" i="1"/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B4" i="12"/>
  <c r="B5" i="12"/>
  <c r="B6" i="12"/>
  <c r="C5" i="12"/>
  <c r="C4" i="12"/>
  <c r="C6" i="12"/>
  <c r="D4" i="12"/>
  <c r="E4" i="12" l="1"/>
  <c r="D5" i="12"/>
  <c r="D6" i="12"/>
  <c r="F88" i="1"/>
  <c r="E88" i="1"/>
  <c r="F14" i="1"/>
  <c r="R14" i="1" s="1"/>
  <c r="X88" i="1" l="1"/>
  <c r="D2" i="12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AC68" i="1"/>
  <c r="L68" i="1" s="1"/>
  <c r="AC72" i="1"/>
  <c r="L72" i="1" s="1"/>
  <c r="AC76" i="1"/>
  <c r="L76" i="1" s="1"/>
  <c r="AC80" i="1"/>
  <c r="L80" i="1" s="1"/>
  <c r="AC84" i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AC56" i="1"/>
  <c r="AC61" i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202" i="1"/>
  <c r="T202" i="1" s="1"/>
  <c r="S198" i="1"/>
  <c r="T198" i="1" s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194" i="1" l="1"/>
  <c r="U206" i="1"/>
  <c r="U222" i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R24" i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R52" i="1"/>
  <c r="F53" i="1"/>
  <c r="R53" i="1" s="1"/>
  <c r="F54" i="1"/>
  <c r="R54" i="1" s="1"/>
  <c r="F55" i="1"/>
  <c r="F56" i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B3" i="3"/>
  <c r="B2" i="3"/>
  <c r="E2" i="3" s="1"/>
  <c r="R55" i="1" l="1"/>
  <c r="X55" i="1"/>
  <c r="R56" i="1"/>
  <c r="X56" i="1"/>
  <c r="R92" i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S39" i="1" s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s="1"/>
  <c r="T55" i="1" l="1"/>
  <c r="K55" i="1"/>
  <c r="H210" i="2"/>
  <c r="J56" i="1" s="1"/>
  <c r="J211" i="2"/>
  <c r="U55" i="1" l="1"/>
  <c r="W55" i="1"/>
  <c r="S56" i="1"/>
  <c r="T56" i="1" s="1"/>
  <c r="H211" i="2"/>
  <c r="J57" i="1" s="1"/>
  <c r="S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T57" i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S59" i="1" s="1"/>
  <c r="J241" i="2"/>
  <c r="U58" i="1" l="1"/>
  <c r="W58" i="1"/>
  <c r="T59" i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J102" i="1" s="1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<sst xmlns="http://schemas.openxmlformats.org/spreadsheetml/2006/main" count="1843" uniqueCount="1097">
  <si>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</si>
  <si>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</si>
  <si>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</si>
  <si>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</si>
  <si>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</si>
  <si>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</si>
  <si>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</si>
  <si>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</si>
  <si>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</si>
  <si>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</si>
  <si>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</si>
  <si>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</si>
  <si>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</si>
  <si>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</si>
  <si>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</si>
  <si>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</si>
  <si>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</si>
  <si>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</si>
  <si>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</si>
  <si>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</si>
  <si>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</si>
  <si>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</si>
  <si>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</si>
  <si>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</si>
  <si>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</si>
  <si>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</si>
  <si>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</si>
  <si>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</si>
  <si>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</si>
  <si>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</si>
  <si>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</si>
  <si>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</si>
  <si>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</si>
  <si>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</si>
  <si>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</si>
  <si>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</si>
  <si>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</si>
  <si>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</si>
  <si>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</si>
  <si>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</si>
  <si>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</si>
  <si>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</si>
  <si>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</si>
  <si>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</si>
  <si>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</si>
  <si>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</si>
  <si>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</si>
  <si>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</si>
  <si>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</si>
  <si>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</si>
  <si>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</si>
  <si>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</si>
  <si>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</si>
  <si>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</si>
  <si>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</si>
  <si>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</si>
  <si>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</si>
  <si>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</si>
  <si>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</si>
  <si>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</si>
  <si>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</si>
  <si>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</si>
  <si>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</si>
  <si>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</si>
  <si>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</si>
  <si>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</si>
  <si>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</si>
  <si>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</si>
  <si>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</si>
  <si>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</si>
  <si>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</si>
  <si>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</si>
  <si>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</si>
  <si>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</si>
  <si>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</si>
  <si>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</si>
  <si>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</si>
  <si>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</si>
  <si>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</si>
  <si>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</si>
  <si>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</si>
  <si>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</si>
  <si>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</si>
  <si>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</si>
  <si>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</si>
  <si>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</si>
  <si>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</si>
  <si>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</si>
  <si>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</si>
  <si>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</si>
  <si>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</si>
  <si>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</si>
  <si>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</si>
  <si>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</si>
  <si>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</si>
  <si>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</si>
  <si>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</si>
  <si>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</si>
  <si>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</si>
  <si>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</si>
  <si>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</si>
  <si>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</si>
  <si>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</si>
  <si>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</si>
  <si>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</si>
  <si>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</si>
  <si>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</si>
  <si>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</si>
  <si>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</si>
  <si>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</si>
  <si>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</si>
  <si>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</si>
  <si>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</si>
  <si>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</si>
  <si>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</si>
  <si>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</si>
  <si>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</si>
  <si>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</si>
  <si>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</si>
  <si>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</si>
  <si>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</si>
  <si>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</si>
  <si>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</si>
  <si>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</si>
  <si>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</si>
  <si>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</si>
  <si>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</si>
  <si>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</si>
  <si>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</si>
  <si>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</si>
  <si>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</si>
  <si>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</si>
  <si>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</si>
  <si>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</si>
  <si>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</si>
  <si>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</si>
  <si>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</si>
  <si>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</si>
  <si>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</si>
  <si>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</si>
  <si>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</si>
  <si>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</si>
  <si>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</si>
  <si>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</si>
  <si>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</si>
  <si>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</si>
  <si>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</si>
  <si>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</si>
  <si>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</si>
  <si>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</si>
  <si>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</si>
  <si>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</si>
  <si>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</si>
  <si>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</si>
  <si>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</si>
  <si>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</si>
  <si>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</si>
  <si>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</si>
  <si>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</si>
  <si>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</si>
  <si>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</si>
  <si>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</si>
  <si>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</si>
  <si>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</si>
  <si>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</si>
  <si>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</si>
  <si>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</si>
  <si>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</si>
  <si>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</si>
  <si>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</si>
  <si>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</si>
  <si>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</si>
  <si>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</si>
  <si>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</si>
  <si>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</si>
  <si>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</si>
  <si>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</si>
  <si>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</si>
  <si>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</si>
  <si>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</si>
  <si>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</si>
  <si>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</si>
  <si>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</si>
  <si>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</si>
  <si>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</si>
  <si>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</si>
  <si>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</si>
  <si>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</si>
  <si>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</si>
  <si>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</si>
  <si>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</si>
  <si>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</si>
  <si>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</si>
  <si>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</si>
  <si>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</si>
  <si>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</si>
  <si>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</si>
  <si>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</si>
  <si>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</si>
  <si>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</si>
  <si>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</si>
  <si>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</si>
  <si>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</si>
  <si>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</si>
  <si>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</si>
  <si>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</si>
  <si>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</si>
  <si>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</si>
  <si>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</si>
  <si>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</si>
  <si>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</si>
  <si>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</si>
  <si>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</si>
  <si>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</si>
  <si>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</si>
  <si>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</si>
  <si>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</si>
  <si>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</si>
  <si>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</si>
  <si>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</si>
  <si>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</si>
  <si>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</si>
  <si>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</si>
  <si>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</si>
  <si>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</si>
  <si>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</si>
  <si>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</si>
  <si>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</si>
  <si>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</si>
  <si>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</si>
  <si>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</si>
  <si>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</si>
  <si>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</si>
  <si>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</si>
  <si>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</si>
  <si>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</si>
  <si>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</si>
  <si>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</si>
  <si>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</si>
  <si>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</si>
  <si>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</si>
  <si>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</si>
  <si>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</si>
  <si>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</si>
  <si>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</si>
  <si>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</si>
  <si>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</si>
  <si>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</si>
  <si>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</si>
  <si>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</si>
  <si>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</si>
  <si>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</si>
  <si>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</si>
  <si>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</si>
  <si>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</si>
  <si>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</si>
  <si>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</si>
  <si>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</si>
  <si>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</si>
  <si>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</si>
  <si>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</si>
  <si>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</si>
  <si>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</si>
  <si>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</si>
  <si>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</si>
  <si>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</si>
  <si>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</si>
  <si>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</si>
  <si>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</si>
  <si>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</si>
  <si>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</si>
  <si>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</si>
  <si>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</si>
  <si>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</si>
  <si>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</si>
  <si>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</si>
  <si>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</si>
  <si>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</si>
  <si>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</si>
  <si>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</si>
  <si>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</si>
  <si>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</si>
  <si>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</si>
  <si>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</si>
  <si>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</si>
  <si>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</si>
  <si>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</si>
  <si>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</si>
  <si>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</si>
  <si>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</si>
  <si>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</si>
  <si>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</si>
  <si>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</si>
  <si>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</si>
  <si>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</si>
  <si>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</si>
  <si>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</si>
  <si>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</si>
  <si>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</si>
  <si>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</si>
  <si>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</si>
  <si>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</si>
  <si>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</si>
  <si>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</si>
  <si>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</si>
  <si>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</si>
  <si>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</si>
  <si>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</si>
  <si>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</si>
  <si>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</si>
  <si>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</si>
  <si>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</si>
  <si>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</si>
  <si>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</si>
  <si>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</si>
  <si>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</si>
  <si>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</si>
  <si>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</si>
  <si>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</si>
  <si>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</si>
  <si>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</si>
  <si>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</si>
  <si>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</si>
  <si>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</si>
  <si>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</si>
  <si>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</si>
  <si>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</si>
  <si>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</si>
  <si>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</si>
  <si>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</si>
  <si>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</si>
  <si>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</si>
  <si>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</si>
  <si>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</si>
  <si>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</si>
  <si>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</si>
  <si>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</si>
  <si>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</si>
  <si>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</si>
  <si>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</si>
  <si>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</si>
  <si>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</si>
  <si>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</si>
  <si>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</si>
  <si>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</si>
  <si>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</si>
  <si>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</si>
  <si>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</si>
  <si>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</si>
  <si>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</si>
  <si>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</si>
  <si>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</si>
  <si>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</si>
  <si>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</si>
  <si>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</si>
  <si>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</si>
  <si>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</si>
  <si>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</si>
  <si>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</si>
  <si>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</si>
  <si>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</si>
  <si>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</si>
  <si>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</si>
  <si>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</si>
  <si>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</si>
  <si>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</si>
  <si>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</si>
  <si>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</si>
  <si>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</si>
  <si>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</si>
  <si>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</si>
  <si>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</si>
  <si>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</si>
  <si>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</si>
  <si>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</si>
  <si>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</si>
  <si>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</si>
  <si>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</si>
  <si>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</si>
  <si>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</si>
  <si>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</si>
  <si>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</si>
  <si>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</si>
  <si>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</si>
  <si>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</si>
  <si>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</si>
  <si>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</si>
  <si>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</si>
  <si>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</si>
  <si>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</si>
  <si>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</si>
  <si>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</si>
  <si>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</si>
  <si>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</si>
  <si>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</si>
  <si>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</si>
  <si>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</si>
  <si>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</si>
  <si>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</si>
  <si>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</si>
  <si>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</si>
  <si>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</si>
  <si>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</si>
  <si>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</si>
  <si>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</si>
  <si>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</si>
  <si>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</si>
  <si>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</si>
  <si>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</si>
  <si>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</si>
  <si>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</si>
  <si>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</si>
  <si>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</si>
  <si>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</si>
  <si>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</si>
  <si>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</si>
  <si>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</si>
  <si>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</si>
  <si>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</si>
  <si>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</si>
  <si>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</si>
  <si>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</si>
  <si>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</si>
  <si>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</si>
  <si>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</si>
  <si>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</si>
  <si>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</si>
  <si>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</si>
  <si>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</si>
  <si>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</si>
  <si>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</si>
  <si>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</si>
  <si>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</si>
  <si>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</si>
  <si>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</si>
  <si>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</si>
  <si>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</si>
  <si>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</si>
  <si>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</si>
  <si>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</si>
  <si>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</si>
  <si>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</si>
  <si>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</si>
  <si>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</si>
  <si>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</si>
  <si>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</si>
  <si>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</si>
  <si>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</si>
  <si>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</si>
  <si>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</si>
  <si>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</si>
  <si>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</si>
  <si>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</si>
  <si>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</si>
  <si>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</si>
  <si>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</si>
  <si>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</si>
  <si>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</si>
  <si>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</si>
  <si>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</si>
  <si>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</si>
  <si>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</si>
  <si>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</si>
  <si>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</si>
  <si>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</si>
  <si>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</si>
  <si>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</si>
  <si>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</si>
  <si>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</si>
  <si>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</si>
  <si>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</si>
  <si>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</si>
  <si>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</si>
  <si>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</si>
  <si>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</si>
  <si>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</si>
  <si>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</si>
  <si>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</si>
  <si>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</si>
  <si>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</si>
  <si>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</si>
  <si>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</si>
  <si>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</si>
  <si>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</si>
  <si>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</si>
  <si>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</si>
  <si>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</si>
  <si>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</si>
  <si>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</si>
  <si>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</si>
  <si>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</si>
  <si>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</si>
  <si>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</si>
  <si>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</si>
  <si>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</si>
  <si>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</si>
  <si>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</si>
  <si>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</si>
  <si>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</si>
  <si>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</si>
  <si>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</si>
  <si>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</si>
  <si>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</si>
  <si>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</si>
  <si>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</si>
  <si>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</si>
  <si>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</si>
  <si>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</si>
  <si>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</si>
  <si>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</si>
  <si>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</si>
  <si>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</si>
  <si>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</si>
  <si>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</si>
  <si>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</si>
  <si>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</si>
  <si>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</si>
  <si>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</si>
  <si>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</si>
  <si>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</si>
  <si>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</si>
  <si>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</si>
  <si>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</si>
  <si>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</si>
  <si>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</si>
  <si>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</si>
  <si>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</si>
  <si>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</si>
  <si>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</si>
  <si>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</si>
  <si>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</si>
  <si>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</si>
  <si>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</si>
  <si>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</si>
  <si>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</si>
  <si>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</si>
  <si>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</si>
  <si>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</si>
  <si>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</si>
  <si>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</si>
  <si>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</si>
  <si>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</si>
  <si>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</si>
  <si>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</si>
  <si>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</si>
  <si>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</si>
  <si>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</si>
  <si>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</si>
  <si>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</si>
  <si>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</si>
  <si>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</si>
  <si>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</si>
  <si>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</si>
  <si>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</si>
  <si>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</si>
  <si>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</si>
  <si>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</si>
  <si>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</si>
  <si>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</si>
  <si>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</si>
  <si>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</si>
  <si>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</si>
  <si>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</si>
  <si>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</si>
  <si>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</si>
  <si>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</si>
  <si>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</si>
  <si>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</si>
  <si>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</si>
  <si>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</si>
  <si>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</si>
  <si>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</si>
  <si>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</si>
  <si>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</si>
  <si>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</si>
  <si>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</si>
  <si>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</si>
  <si>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</si>
  <si>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</si>
  <si>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</si>
  <si>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</si>
  <si>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</si>
  <si>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</si>
  <si>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</si>
  <si>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</si>
  <si>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</si>
  <si>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</si>
  <si>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</si>
  <si>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</si>
  <si>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</si>
  <si>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</si>
  <si>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</si>
  <si>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</si>
  <si>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</si>
  <si>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</si>
  <si>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</si>
  <si>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</si>
  <si>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</si>
  <si>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</si>
  <si>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</si>
  <si>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</si>
  <si>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</si>
  <si>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</si>
  <si>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</si>
  <si>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</si>
  <si>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</si>
  <si>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</si>
  <si>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</si>
  <si>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</si>
  <si>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</si>
  <si>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</si>
  <si>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</si>
  <si>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</si>
  <si>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</si>
  <si>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</si>
  <si>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</si>
  <si>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</si>
  <si>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</si>
  <si>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</si>
  <si>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</si>
  <si>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</si>
  <si>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</si>
  <si>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</si>
  <si>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</si>
  <si>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</si>
  <si>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</si>
  <si>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</si>
  <si>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</si>
  <si>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</si>
  <si>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</si>
  <si>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</si>
  <si>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</si>
  <si>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</si>
  <si>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</si>
  <si>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</si>
  <si>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</si>
  <si>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</si>
  <si>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</si>
  <si>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</si>
  <si>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</si>
  <si>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</si>
  <si>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</si>
  <si>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</si>
  <si>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</si>
  <si>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</si>
  <si>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</si>
  <si>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</si>
  <si>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</si>
  <si>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</si>
  <si>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</si>
  <si>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</si>
  <si>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</si>
  <si>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</si>
  <si>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</si>
  <si>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</si>
  <si>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</si>
  <si>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</si>
  <si>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</si>
  <si>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</si>
  <si>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</si>
  <si>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</si>
  <si>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</si>
  <si>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</si>
  <si>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</si>
  <si>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</si>
  <si>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</si>
  <si>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</si>
  <si>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</si>
  <si>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</si>
  <si>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</si>
  <si>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</si>
  <si>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</si>
  <si>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</si>
  <si>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</si>
  <si>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</si>
  <si>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</si>
  <si>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</si>
  <si>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</si>
  <si>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</si>
  <si>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</si>
  <si>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</si>
  <si>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</si>
  <si>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</si>
  <si>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</si>
  <si>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</si>
  <si>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</si>
  <si>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</si>
  <si>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</si>
  <si>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</si>
  <si>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</si>
  <si>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</si>
  <si>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</si>
  <si>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</si>
  <si>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</si>
  <si>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</si>
  <si>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</si>
  <si>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</si>
  <si>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</si>
  <si>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</si>
  <si>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</si>
  <si>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</si>
  <si>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</si>
  <si>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</si>
  <si>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</si>
  <si>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</si>
  <si>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</si>
  <si>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</si>
  <si>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</si>
  <si>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</si>
  <si>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</si>
  <si>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</si>
  <si>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</si>
  <si>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</si>
  <si>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</si>
  <si>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</si>
  <si>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</si>
  <si>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</si>
  <si>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</si>
  <si>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</si>
  <si>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</si>
  <si>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</si>
  <si>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</si>
  <si>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</si>
  <si>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</si>
  <si>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</si>
  <si>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</si>
  <si>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</si>
  <si>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</si>
  <si>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</si>
  <si>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</si>
  <si>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</si>
  <si>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</si>
  <si>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</si>
  <si>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</si>
  <si>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</si>
  <si>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</si>
  <si>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</si>
  <si>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</si>
  <si>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</si>
  <si>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</si>
  <si>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</si>
  <si>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</si>
  <si>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</si>
  <si>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</si>
  <si>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</si>
  <si>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</si>
  <si>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</si>
  <si>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</si>
  <si>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</si>
  <si>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</si>
  <si>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</si>
  <si>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</si>
  <si>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</si>
  <si>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</si>
  <si>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</si>
  <si>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</si>
  <si>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</si>
  <si>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</si>
  <si>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</si>
  <si>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</si>
  <si>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</si>
  <si>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</si>
  <si>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</si>
  <si>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</si>
  <si>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</si>
  <si>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</si>
  <si>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</si>
  <si>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</si>
  <si>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</si>
  <si>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</si>
  <si>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</si>
  <si>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</si>
  <si>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</si>
  <si>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</si>
  <si>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</si>
  <si>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</si>
  <si>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</si>
  <si>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</si>
  <si>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</si>
  <si>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</si>
  <si>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</si>
  <si>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</si>
  <si>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</si>
  <si>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</si>
  <si>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</si>
  <si>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</si>
  <si>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</si>
  <si>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</si>
  <si>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</si>
  <si>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</si>
  <si>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</si>
  <si>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</si>
  <si>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</si>
  <si>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</si>
  <si>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</si>
  <si>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</si>
  <si>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</si>
  <si>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</si>
  <si>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</si>
  <si>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</si>
  <si>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</si>
  <si>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</si>
  <si>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</si>
  <si>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</si>
  <si>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</si>
  <si>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</si>
  <si>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</si>
  <si>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</si>
  <si>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</si>
  <si>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</si>
  <si>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</si>
  <si>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</si>
  <si>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</si>
  <si>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</si>
  <si>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</si>
  <si>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</si>
  <si>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</si>
  <si>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</si>
  <si>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</si>
  <si>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</si>
  <si>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</si>
  <si>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</si>
  <si>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</si>
  <si>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</si>
  <si>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</si>
  <si>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</si>
  <si>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</si>
  <si>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</si>
  <si>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</si>
  <si>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</si>
  <si>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</si>
  <si>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</si>
  <si>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</si>
  <si>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</si>
  <si>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</si>
  <si>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</si>
  <si>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</si>
  <si>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</si>
  <si>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</si>
  <si>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</si>
  <si>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</si>
  <si>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</si>
  <si>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</si>
  <si>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</si>
  <si>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</si>
  <si>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</si>
  <si>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</si>
  <si>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</si>
  <si>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</si>
  <si>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</si>
  <si>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</si>
  <si>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</si>
  <si>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</si>
  <si>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</si>
  <si>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</si>
  <si>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</si>
  <si>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</si>
  <si>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</si>
  <si>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</si>
  <si>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</si>
  <si>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</si>
  <si>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</si>
  <si>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</si>
  <si>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</si>
  <si>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</si>
  <si>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</si>
  <si>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</si>
  <si>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</si>
  <si>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</si>
  <si>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</si>
  <si>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</si>
  <si>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</si>
  <si>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</si>
  <si>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</si>
  <si>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</si>
  <si>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</si>
  <si>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</si>
  <si>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</si>
  <si>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</si>
  <si>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</si>
  <si>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</si>
  <si>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</si>
  <si>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</si>
  <si>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</si>
  <si>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</si>
  <si>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</si>
  <si>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</si>
  <si>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</si>
  <si>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</si>
  <si>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</si>
  <si>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</si>
  <si>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</si>
  <si>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</si>
  <si>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</si>
  <si>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</si>
  <si>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</si>
  <si>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</si>
  <si>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</si>
  <si>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</si>
  <si>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</si>
  <si>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</si>
  <si>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</si>
  <si>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</si>
  <si>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</si>
  <si>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</si>
  <si>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</si>
  <si>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</si>
  <si>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</si>
  <si>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</si>
  <si>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</si>
  <si>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</si>
  <si>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</si>
  <si>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</si>
  <si>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</si>
  <si>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</si>
  <si>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</si>
  <si>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</si>
  <si>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</si>
  <si>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</si>
  <si>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</si>
  <si>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</si>
  <si>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</si>
  <si>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</si>
  <si>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</si>
  <si>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</si>
  <si>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</si>
  <si>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</si>
  <si>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</si>
  <si>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</si>
  <si>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</si>
  <si>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</si>
  <si>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</si>
  <si>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</si>
  <si>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</si>
  <si>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</si>
  <si>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</si>
  <si>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</si>
  <si>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</si>
  <si>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</si>
  <si>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</si>
  <si>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</si>
  <si>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</si>
  <si>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</si>
  <si>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</si>
  <si>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</si>
  <si>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</si>
  <si>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</si>
  <si>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</si>
  <si>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</si>
  <si>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</si>
  <si>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</si>
  <si>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</si>
  <si>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</si>
  <si>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</si>
  <si>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</si>
  <si>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</si>
  <si>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</si>
  <si>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</si>
  <si>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</si>
  <si>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</si>
  <si>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</si>
  <si>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</si>
  <si>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</si>
  <si>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</si>
  <si>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</si>
  <si>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</si>
  <si>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</si>
  <si>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</si>
  <si>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</si>
  <si>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</si>
  <si>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</si>
  <si>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</si>
  <si>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</si>
  <si>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</si>
  <si>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</si>
  <si>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</si>
  <si>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</si>
  <si>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</si>
  <si>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</si>
  <si>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</si>
  <si>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</si>
  <si>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</si>
  <si>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</si>
  <si>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</si>
  <si>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</si>
  <si>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</si>
  <si>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</si>
  <si>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</si>
  <si>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</si>
  <si>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</si>
  <si>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</si>
  <si>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</si>
  <si>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</si>
  <si>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</si>
  <si>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</si>
  <si>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</si>
  <si>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</si>
  <si>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</si>
  <si>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</si>
  <si>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</si>
  <si>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</si>
  <si>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</si>
  <si>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</si>
  <si>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</si>
  <si>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</si>
  <si>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</si>
  <si>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</si>
  <si>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</si>
  <si>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</si>
  <si>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</si>
  <si>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</si>
  <si>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</si>
  <si>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</si>
  <si>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</si>
  <si>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</si>
  <si>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</si>
  <si>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</si>
  <si>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</si>
  <si>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</si>
  <si>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</si>
  <si>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</si>
  <si>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</si>
  <si>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</si>
  <si>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</si>
  <si>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</si>
  <si>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</si>
  <si>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</si>
  <si>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</si>
  <si>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</si>
  <si>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</si>
  <si>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</si>
  <si>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</si>
  <si>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</si>
  <si>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</si>
  <si>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</si>
  <si>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</si>
  <si>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</si>
  <si>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</si>
  <si>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</si>
  <si>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</si>
  <si>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</si>
  <si>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</si>
  <si>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</si>
  <si>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</si>
  <si>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</si>
  <si>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</si>
  <si>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</si>
  <si>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</si>
  <si>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</si>
  <si>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</si>
  <si>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</si>
  <si>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</si>
  <si>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</si>
  <si>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</si>
  <si>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</si>
  <si>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</si>
  <si>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</si>
  <si>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</si>
  <si>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</si>
  <si>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</si>
  <si>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</si>
  <si>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</si>
  <si>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</si>
  <si>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</si>
  <si>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</si>
  <si>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</si>
  <si>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</si>
  <si>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</si>
  <si>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</si>
  <si>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</si>
  <si>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</si>
  <si>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</si>
  <si>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</si>
  <si>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</si>
  <si>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</si>
  <si>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</si>
  <si>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</si>
  <si>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</si>
  <si>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</si>
  <si>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</si>
  <si>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</si>
  <si>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</si>
  <si>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</si>
  <si>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</si>
  <si>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</si>
  <si>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</si>
  <si>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</si>
  <si>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</si>
  <si>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</si>
  <si>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</si>
  <si>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</si>
  <si>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</si>
  <si>
    <t>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</t>
  </si>
  <si>
    <t xml:space="preserve"> Qty 3 Purchased 12/19</t>
  </si>
  <si>
    <t>Vale of donated items</t>
  </si>
  <si>
    <t xml:space="preserve">350 X 350mm(Approx. 14" x 14"), 110V 800W, with 3M PSA &amp; NTC 100K thermistor, KEENOVO Silicone Heater Mat/Pad, Huge Large 3D Printer HeatBed Build Plate Heater </t>
  </si>
  <si>
    <t>350 x 350mm Flex Spring Steel Sheet Pre-Applied 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</si>
</sst>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341"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376"/>
        <c:axId val="208054912"/>
      </c:scatterChart>
      <c:valAx>
        <c:axId val="208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054912"/>
        <c:crosses val="autoZero"/>
        <c:crossBetween val="midCat"/>
        <c:majorUnit val="100"/>
      </c:valAx>
      <c:valAx>
        <c:axId val="208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4075.343407060187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2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350 X 350mm(Approx. 14&quot; x 14&quot;), 110V 800W, with 3M PSA &amp; NTC 100K thermistor, KEENOVO Silicone Heater Mat/Pad, Huge Large 3D Printer HeatBed Build Plate Heater "/>
        <s v="Printer 3D Parts, FYSETC 12&quot; x 12&quot; x 0.3&quot; 3D Printer Heated Bed Insulation Lightweight Foam Foil Self-Adhesive Insulation Mat "/>
        <s v="350 x 350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Wisamic Silicone Rubber Heater 310x310mm 120V 750W, with 3M Tape Screw Holes for 3D Printer CR-10 CR-10S S3" u="1"/>
        <s v="500mm MGN12 Linear Rail Guide with MGN12H Carriage Block" u="1"/>
        <s v="406 x 406mm Flex Spring Steel Sheet Pre-Applied PEI" u="1"/>
        <s v="Cloned Duet 2 Wifi V1.04 DuetWifi Advanced 32 Bit Electronics With 4.3&quot; 5&quot; 7&quot; PanelDue Touch Screen Controller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104">
        <n v="100.6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99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69.989999999999995"/>
        <n v="10.99"/>
        <n v="43.37"/>
        <n v="23.99"/>
        <n v="9.98"/>
        <n v="59.2"/>
        <n v="73.959999999999994"/>
        <n v="72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1.5816666666666668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1.798" u="1"/>
        <n v="46.71" u="1"/>
        <n v="8.85" u="1"/>
        <n v="8.5500000000000007" u="1"/>
        <n v="2.84" u="1"/>
        <n v="25.91" u="1"/>
        <n v="30.5" u="1"/>
        <n v="22.99" u="1"/>
        <n v="65.510000000000005" u="1"/>
        <n v="48.96" u="1"/>
        <n v="39.99" u="1"/>
        <n v="106.51" u="1"/>
        <n v="69.08" u="1"/>
        <n v="88.99" u="1"/>
      </sharedItems>
    </cacheField>
    <cacheField name="shipping" numFmtId="44">
      <sharedItems containsString="0" containsBlank="1" containsNumber="1" minValue="0" maxValue="30.925000000000001" count="44">
        <n v="21.01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3.16"/>
        <n v="15"/>
        <n v="0.78341666666666665"/>
        <n v="2.6233823206843601E-2"/>
        <n v="4.643386707611317E-3"/>
        <n v="4.1974117130949756E-2"/>
        <n v="3"/>
        <n v="2"/>
        <n v="2.0987058565474878E-2"/>
        <n v="1.7784"/>
        <n v="0.19871999999999998"/>
        <n v="0.12239999999999998"/>
        <n v="1.48"/>
        <m/>
        <n v="30.925000000000001" u="1"/>
        <n v="6" u="1"/>
        <n v="10" u="1"/>
      </sharedItems>
    </cacheField>
    <cacheField name="Tax" numFmtId="44">
      <sharedItems containsSemiMixedTypes="0" containsString="0" containsNumber="1" minValue="0" maxValue="8.0091000000000001" count="95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6.3"/>
        <n v="0.98909999999999998"/>
        <n v="3.9032999999999998"/>
        <n v="2.1590999999999996"/>
        <n v="0.8982"/>
        <n v="5.62"/>
        <n v="6.48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14235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0.16181999999999999" u="1"/>
        <n v="0.79649999999999999" u="1"/>
        <n v="8.0091000000000001" u="1"/>
        <n v="4.2039" u="1"/>
        <n v="1.5299999999999998E-2" u="1"/>
        <n v="2.0690999999999997" u="1"/>
        <n v="0.81179999999999997" u="1"/>
        <n v="3.5991" u="1"/>
        <n v="0.25559999999999999" u="1"/>
        <n v="2.4839999999999997E-2" u="1"/>
        <n v="0.2223" u="1"/>
        <n v="0.76950000000000007" u="1"/>
        <n v="3.4654529502083666" u="1"/>
      </sharedItems>
    </cacheField>
    <cacheField name="Web-link" numFmtId="0">
      <sharedItems containsBlank="1" count="90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ebay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amazon.com/gp/product/B07PCN6T6F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amazon.com/URBEST5-Position-Covered-Screw-Terminal/dp/B01CG2HI0E" u="1"/>
        <s v="https://www.amazon.com/FYSETC-Controller-Expansion-Thermocouple-Daughter/dp/B07SST65HQ" u="1"/>
        <s v="https://www.amazon.com/Wisamic-310x310mm-Silicone-Rubber-Printer/dp/B07C7KBGBB" u="1"/>
        <s v="https://www.digikey.com/product-detail/en/omron-electronics-inc-emc-div/D2HW-C201H/SW1153-ND/1811903" u="1"/>
        <s v="https://www.banggood.com/Machifit-500mm-Length-MGN15-Linear-Rail-Guide-with-MGN15H-Linear-Rail-Block-CNC-Tool-p-1239196.html?akmClientCountry=America&amp;cur_warehouse=CN" u="1"/>
        <s v="https://smile.amazon.com/approx-thermistor-KEENOVO-Silicone-Printer/dp/B011U919UO" u="1"/>
        <s v="https://www.banggood.com/Machifit-500mm-Length-MGN15-Linear-Rail-Guide-with-MGN15H-Linear-Rail-Block-CNC-Tool-p-1239196.html?cur_warehouse=CN" u="1"/>
        <s v="https://www.amazon.com/Miniature-Guide-Slide-Linear-Sliding/dp/B0797PM8XJ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ntainsBlank="1" count="3">
        <s v=""/>
        <m/>
        <s v="x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5">
        <n v="1"/>
        <n v="20"/>
        <n v="314"/>
        <n v="15"/>
        <n v="4"/>
        <n v="36"/>
        <n v="2"/>
        <n v="353"/>
        <n v="5"/>
        <n v="65"/>
        <n v="3"/>
        <n v="12"/>
        <n v="0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50.0048036850186"/>
    </cacheField>
    <cacheField name="Quantity on order" numFmtId="1">
      <sharedItems containsString="0" containsBlank="1" containsNumber="1" containsInteger="1" minValue="0" maxValue="100" count="12">
        <n v="0"/>
        <m/>
        <n v="100" u="1"/>
        <n v="2" u="1"/>
        <n v="50" u="1"/>
        <n v="1" u="1"/>
        <n v="3" u="1"/>
        <n v="8" u="1"/>
        <n v="26" u="1"/>
        <n v="10" u="1"/>
        <n v="4" u="1"/>
        <n v="12" u="1"/>
      </sharedItems>
    </cacheField>
    <cacheField name="Ideal cost of parts on order" numFmtId="44">
      <sharedItems containsSemiMixedTypes="0" containsString="0" containsNumber="1" containsInteger="1" minValue="0" maxValue="0"/>
    </cacheField>
    <cacheField name="Quantity  to  purchase" numFmtId="1">
      <sharedItems containsSemiMixedTypes="0" containsString="0" containsNumber="1" containsInteger="1" minValue="0" maxValue="200" count="13">
        <n v="0"/>
        <n v="10"/>
        <n v="1"/>
        <n v="3"/>
        <n v="5"/>
        <n v="2"/>
        <n v="40"/>
        <n v="200"/>
        <n v="100"/>
        <n v="6" u="1"/>
        <n v="50" u="1"/>
        <n v="8" u="1"/>
        <n v="4" u="1"/>
      </sharedItems>
    </cacheField>
    <cacheField name="leftover material" numFmtId="1">
      <sharedItems containsSemiMixedTypes="0" containsString="0" containsNumber="1" minValue="-1" maxValue="286.2"/>
    </cacheField>
    <cacheField name="Remaining ideal cost" numFmtId="44">
      <sharedItems containsSemiMixedTypes="0" containsString="0" containsNumber="1" minValue="0" maxValue="63.64"/>
    </cacheField>
    <cacheField name="Remaining Extended cost" numFmtId="44">
      <sharedItems containsSemiMixedTypes="0" containsString="0" containsNumber="1" minValue="0" maxValue="63.64"/>
    </cacheField>
    <cacheField name="Cost of excess material" numFmtId="44">
      <sharedItems containsSemiMixedTypes="0" containsString="0" containsNumber="1" minValue="-1.4497" maxValue="11.979100000000001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8-06T00:00:00" count="10">
        <d v="2020-03-09T00:00:00"/>
        <m/>
        <d v="2020-02-14T00:00:00"/>
        <d v="2020-02-21T00:00:00"/>
        <d v="2020-02-29T00:00:00"/>
        <d v="2020-02-15T00:00:00"/>
        <d v="2020-02-16T00:00:00"/>
        <d v="2020-02-13T00:00:00"/>
        <d v="2020-08-05T00:00:00"/>
        <d v="2020-03-05T00:00:00"/>
      </sharedItems>
    </cacheField>
    <cacheField name="Due date" numFmtId="14">
      <sharedItems containsDate="1" containsBlank="1" containsMixedTypes="1" minDate="2020-02-24T00:00:00" maxDate="2020-03-24T00:00:00" count="12">
        <d v="2020-03-20T00:00:00"/>
        <m/>
        <d v="2020-02-24T00:00:00"/>
        <s v="3/13 - 4/1"/>
        <d v="2020-02-28T00:00:00"/>
        <d v="2020-03-23T00:00:00"/>
        <d v="2020-03-15T00:00:00"/>
        <d v="2020-03-07T00:00:00"/>
        <s v="2/26 - 3/2" u="1"/>
        <s v="4/3 - 4/29" u="1"/>
        <s v="shipped 2/22" u="1"/>
        <s v="ship on 2/22" u="1"/>
      </sharedItems>
    </cacheField>
    <cacheField name="received date" numFmtId="14">
      <sharedItems containsNonDate="0" containsDate="1" containsString="0" containsBlank="1" minDate="2020-02-18T00:00:00" maxDate="2020-08-18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0"/>
        <n v="57.8" u="1"/>
        <n v="12.382399999999999" u="1"/>
        <n v="9.799100000000001" u="1"/>
        <n v="96.435000000000002" u="1"/>
        <n v="9.8317999999999994" u="1"/>
        <n v="1.853" u="1"/>
        <n v="4.6287799999999999" u="1"/>
        <n v="79.08" u="1"/>
        <n v="137.435" u="1"/>
        <n v="3.1857999999999995" u="1"/>
        <n v="3.0083999999999995" u="1"/>
        <n v="16.339100000000002" u="1"/>
        <n v="67.930905900416732" u="1"/>
        <n v="76.692399999999992" u="1"/>
        <n v="2.6923000000000004" u="1"/>
        <n v="58.96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1"/>
    <x v="1"/>
    <x v="0"/>
    <x v="0"/>
    <x v="0"/>
    <x v="0"/>
    <x v="0"/>
    <n v="1"/>
    <m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2"/>
    <x v="2"/>
    <x v="1"/>
    <x v="1"/>
    <x v="1"/>
    <x v="1"/>
    <x v="1"/>
    <n v="10"/>
    <s v="Purchase in packs of 10"/>
    <x v="1"/>
    <n v="41.171480000000003"/>
    <x v="0"/>
    <n v="0"/>
    <x v="1"/>
    <x v="1"/>
    <n v="29.408200000000001"/>
    <x v="0"/>
    <n v="0"/>
    <x v="1"/>
    <n v="2"/>
    <n v="11.76328"/>
    <n v="14.7041"/>
    <n v="2.94082"/>
    <m/>
    <x v="1"/>
    <x v="1"/>
    <m/>
    <s v="Mike donation - 20 pcs"/>
    <x v="0"/>
  </r>
  <r>
    <x v="3"/>
    <x v="3"/>
    <x v="1"/>
    <x v="2"/>
    <x v="1"/>
    <x v="2"/>
    <x v="2"/>
    <n v="300"/>
    <s v="Price per mm"/>
    <x v="2"/>
    <n v="5.8090132999999993"/>
    <x v="0"/>
    <n v="600"/>
    <x v="0"/>
    <x v="2"/>
    <n v="5.8127156666666657"/>
    <x v="0"/>
    <n v="0"/>
    <x v="0"/>
    <n v="286.2"/>
    <n v="0"/>
    <n v="0"/>
    <n v="5.2980866999999989"/>
    <n v="0"/>
    <x v="1"/>
    <x v="1"/>
    <m/>
    <s v="Mike donation"/>
    <x v="0"/>
  </r>
  <r>
    <x v="4"/>
    <x v="4"/>
    <x v="1"/>
    <x v="3"/>
    <x v="1"/>
    <x v="3"/>
    <x v="3"/>
    <n v="40"/>
    <s v="price per sq in"/>
    <x v="3"/>
    <n v="3.3495699999999995"/>
    <x v="0"/>
    <n v="0"/>
    <x v="2"/>
    <x v="3"/>
    <n v="3.5888249999999995"/>
    <x v="0"/>
    <n v="0"/>
    <x v="0"/>
    <n v="1"/>
    <n v="0"/>
    <n v="0"/>
    <n v="0.23925499999999997"/>
    <n v="0"/>
    <x v="1"/>
    <x v="1"/>
    <m/>
    <s v="Mike donation"/>
    <x v="0"/>
  </r>
  <r>
    <x v="5"/>
    <x v="5"/>
    <x v="2"/>
    <x v="4"/>
    <x v="2"/>
    <x v="4"/>
    <x v="4"/>
    <n v="1"/>
    <m/>
    <x v="4"/>
    <n v="2.8069576661548576"/>
    <x v="0"/>
    <n v="4"/>
    <x v="0"/>
    <x v="4"/>
    <n v="2.8069576661548576"/>
    <x v="1"/>
    <n v="0"/>
    <x v="0"/>
    <n v="0"/>
    <n v="0"/>
    <n v="0"/>
    <n v="0"/>
    <n v="2.8069576661548576"/>
    <x v="2"/>
    <x v="2"/>
    <d v="2020-02-24T00:00:00"/>
    <s v="on order 2/14"/>
    <x v="0"/>
  </r>
  <r>
    <x v="6"/>
    <x v="6"/>
    <x v="1"/>
    <x v="5"/>
    <x v="1"/>
    <x v="5"/>
    <x v="5"/>
    <n v="200"/>
    <m/>
    <x v="5"/>
    <n v="1.5872579999999998"/>
    <x v="0"/>
    <n v="0"/>
    <x v="3"/>
    <x v="5"/>
    <n v="1.5872579999999998"/>
    <x v="0"/>
    <n v="0"/>
    <x v="0"/>
    <n v="0"/>
    <n v="0"/>
    <n v="0"/>
    <n v="0"/>
    <n v="0"/>
    <x v="1"/>
    <x v="1"/>
    <m/>
    <s v="Mike donation"/>
    <x v="0"/>
  </r>
  <r>
    <x v="7"/>
    <x v="7"/>
    <x v="1"/>
    <x v="6"/>
    <x v="1"/>
    <x v="6"/>
    <x v="6"/>
    <n v="1"/>
    <m/>
    <x v="6"/>
    <n v="76.692399999999992"/>
    <x v="0"/>
    <n v="2"/>
    <x v="0"/>
    <x v="6"/>
    <n v="76.692399999999992"/>
    <x v="0"/>
    <n v="0"/>
    <x v="0"/>
    <n v="0"/>
    <n v="0"/>
    <n v="0"/>
    <n v="0"/>
    <n v="76.69"/>
    <x v="3"/>
    <x v="3"/>
    <d v="2020-02-28T00:00:00"/>
    <m/>
    <x v="0"/>
  </r>
  <r>
    <x v="8"/>
    <x v="8"/>
    <x v="1"/>
    <x v="7"/>
    <x v="1"/>
    <x v="7"/>
    <x v="7"/>
    <n v="300"/>
    <s v="Price per mm"/>
    <x v="7"/>
    <n v="12.941097666666668"/>
    <x v="0"/>
    <n v="0"/>
    <x v="4"/>
    <x v="7"/>
    <n v="12.941097666666668"/>
    <x v="0"/>
    <n v="0"/>
    <x v="0"/>
    <n v="247"/>
    <n v="0"/>
    <n v="0"/>
    <n v="9.055102333333334"/>
    <n v="0"/>
    <x v="1"/>
    <x v="1"/>
    <m/>
    <s v="Mike donation"/>
    <x v="0"/>
  </r>
  <r>
    <x v="9"/>
    <x v="9"/>
    <x v="2"/>
    <x v="8"/>
    <x v="3"/>
    <x v="8"/>
    <x v="8"/>
    <n v="1"/>
    <m/>
    <x v="4"/>
    <n v="1.9263434963807844"/>
    <x v="0"/>
    <n v="4"/>
    <x v="0"/>
    <x v="4"/>
    <n v="1.9263434963807844"/>
    <x v="1"/>
    <n v="0"/>
    <x v="0"/>
    <n v="0"/>
    <n v="0"/>
    <n v="0"/>
    <n v="0"/>
    <n v="1.9263434963807844"/>
    <x v="2"/>
    <x v="2"/>
    <d v="2020-02-24T00:00:00"/>
    <s v="on order 2/14"/>
    <x v="0"/>
  </r>
  <r>
    <x v="10"/>
    <x v="10"/>
    <x v="3"/>
    <x v="9"/>
    <x v="1"/>
    <x v="9"/>
    <x v="9"/>
    <n v="1"/>
    <s v="Free shipping"/>
    <x v="8"/>
    <n v="150.0048036850186"/>
    <x v="0"/>
    <n v="5"/>
    <x v="0"/>
    <x v="8"/>
    <n v="150.0048036850186"/>
    <x v="0"/>
    <n v="0"/>
    <x v="0"/>
    <n v="0"/>
    <n v="0"/>
    <n v="0"/>
    <n v="0"/>
    <n v="67.62"/>
    <x v="4"/>
    <x v="1"/>
    <d v="2020-03-18T00:00:00"/>
    <s v=" Qty 3 Purchased 12/19"/>
    <x v="0"/>
  </r>
  <r>
    <x v="11"/>
    <x v="11"/>
    <x v="2"/>
    <x v="10"/>
    <x v="4"/>
    <x v="10"/>
    <x v="10"/>
    <n v="100"/>
    <m/>
    <x v="9"/>
    <n v="8.1835199605176534"/>
    <x v="0"/>
    <n v="100"/>
    <x v="0"/>
    <x v="9"/>
    <n v="8.1835199605176534"/>
    <x v="1"/>
    <n v="0"/>
    <x v="0"/>
    <n v="35"/>
    <n v="0"/>
    <n v="0"/>
    <n v="4.4065107479710441"/>
    <n v="12.590030708488698"/>
    <x v="2"/>
    <x v="2"/>
    <d v="2020-02-24T00:00:00"/>
    <s v="on order 2/14"/>
    <x v="0"/>
  </r>
  <r>
    <x v="12"/>
    <x v="12"/>
    <x v="1"/>
    <x v="11"/>
    <x v="1"/>
    <x v="11"/>
    <x v="11"/>
    <n v="4"/>
    <m/>
    <x v="6"/>
    <n v="6.2675000000000001"/>
    <x v="0"/>
    <n v="4"/>
    <x v="0"/>
    <x v="6"/>
    <n v="6.2675000000000001"/>
    <x v="0"/>
    <n v="0"/>
    <x v="0"/>
    <n v="2"/>
    <n v="0"/>
    <n v="0"/>
    <n v="6.2675000000000001"/>
    <n v="12.54"/>
    <x v="5"/>
    <x v="1"/>
    <m/>
    <s v="ordered 2/15"/>
    <x v="0"/>
  </r>
  <r>
    <x v="13"/>
    <x v="13"/>
    <x v="4"/>
    <x v="12"/>
    <x v="5"/>
    <x v="0"/>
    <x v="12"/>
    <n v="1"/>
    <m/>
    <x v="10"/>
    <n v="132.61000000000001"/>
    <x v="0"/>
    <n v="3"/>
    <x v="0"/>
    <x v="10"/>
    <n v="132.61000000000001"/>
    <x v="0"/>
    <n v="0"/>
    <x v="0"/>
    <n v="0"/>
    <n v="0"/>
    <n v="0"/>
    <n v="0"/>
    <n v="132.61000000000001"/>
    <x v="6"/>
    <x v="4"/>
    <d v="2020-02-28T00:00:00"/>
    <s v="on order 2/16"/>
    <x v="0"/>
  </r>
  <r>
    <x v="14"/>
    <x v="14"/>
    <x v="2"/>
    <x v="13"/>
    <x v="6"/>
    <x v="12"/>
    <x v="13"/>
    <n v="1"/>
    <s v="Shipping estimated $5 total"/>
    <x v="11"/>
    <n v="3.962763763983328"/>
    <x v="0"/>
    <n v="12"/>
    <x v="0"/>
    <x v="11"/>
    <n v="3.962763763983328"/>
    <x v="1"/>
    <n v="0"/>
    <x v="0"/>
    <n v="0"/>
    <n v="0"/>
    <n v="0"/>
    <n v="0"/>
    <n v="3.962763763983328"/>
    <x v="2"/>
    <x v="2"/>
    <d v="2020-02-24T00:00:00"/>
    <s v="on order 2/14"/>
    <x v="0"/>
  </r>
  <r>
    <x v="15"/>
    <x v="15"/>
    <x v="3"/>
    <x v="14"/>
    <x v="7"/>
    <x v="0"/>
    <x v="14"/>
    <n v="1"/>
    <s v="ordered 2/13"/>
    <x v="0"/>
    <n v="19.979999999999997"/>
    <x v="0"/>
    <n v="1"/>
    <x v="0"/>
    <x v="0"/>
    <n v="19.979999999999997"/>
    <x v="0"/>
    <n v="0"/>
    <x v="0"/>
    <n v="0"/>
    <n v="0"/>
    <n v="0"/>
    <n v="0"/>
    <n v="19.98"/>
    <x v="2"/>
    <x v="1"/>
    <d v="2020-02-20T00:00:00"/>
    <s v="ordered 2/14, received 2/20"/>
    <x v="0"/>
  </r>
  <r>
    <x v="16"/>
    <x v="16"/>
    <x v="0"/>
    <x v="15"/>
    <x v="1"/>
    <x v="0"/>
    <x v="0"/>
    <n v="1"/>
    <s v="Get out of center offcut of part A-0001"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17"/>
    <x v="17"/>
    <x v="1"/>
    <x v="16"/>
    <x v="1"/>
    <x v="13"/>
    <x v="15"/>
    <n v="50"/>
    <s v="Shipping estimated"/>
    <x v="12"/>
    <n v="9.6327660000000002"/>
    <x v="0"/>
    <n v="50"/>
    <x v="0"/>
    <x v="13"/>
    <n v="9.6327660000000002"/>
    <x v="0"/>
    <n v="0"/>
    <x v="0"/>
    <n v="11"/>
    <n v="0"/>
    <n v="0"/>
    <n v="2.7169339999999997"/>
    <n v="12.3497"/>
    <x v="3"/>
    <x v="5"/>
    <m/>
    <m/>
    <x v="0"/>
  </r>
  <r>
    <x v="18"/>
    <x v="18"/>
    <x v="1"/>
    <x v="17"/>
    <x v="1"/>
    <x v="14"/>
    <x v="16"/>
    <n v="1"/>
    <m/>
    <x v="10"/>
    <n v="70.304999999999993"/>
    <x v="0"/>
    <n v="3"/>
    <x v="0"/>
    <x v="10"/>
    <n v="70.304999999999993"/>
    <x v="0"/>
    <n v="0"/>
    <x v="0"/>
    <n v="0"/>
    <n v="0"/>
    <n v="0"/>
    <n v="0"/>
    <n v="45.7"/>
    <x v="1"/>
    <x v="1"/>
    <m/>
    <s v="Purchased 12/19. ordered 1 more 2/15"/>
    <x v="0"/>
  </r>
  <r>
    <x v="19"/>
    <x v="19"/>
    <x v="5"/>
    <x v="18"/>
    <x v="8"/>
    <x v="15"/>
    <x v="17"/>
    <n v="1"/>
    <m/>
    <x v="10"/>
    <n v="65.511750000000006"/>
    <x v="0"/>
    <n v="3"/>
    <x v="0"/>
    <x v="10"/>
    <n v="65.511750000000006"/>
    <x v="0"/>
    <n v="0"/>
    <x v="0"/>
    <n v="0"/>
    <n v="0"/>
    <n v="0"/>
    <n v="0"/>
    <n v="65.510000000000005"/>
    <x v="1"/>
    <x v="1"/>
    <m/>
    <s v="ordered 2/13, received 2/20"/>
    <x v="0"/>
  </r>
  <r>
    <x v="20"/>
    <x v="20"/>
    <x v="3"/>
    <x v="19"/>
    <x v="1"/>
    <x v="0"/>
    <x v="18"/>
    <n v="1"/>
    <s v="Shipping estimated"/>
    <x v="0"/>
    <n v="8.99"/>
    <x v="0"/>
    <n v="1"/>
    <x v="0"/>
    <x v="0"/>
    <n v="8.99"/>
    <x v="0"/>
    <n v="0"/>
    <x v="0"/>
    <n v="0"/>
    <n v="0"/>
    <n v="0"/>
    <n v="0"/>
    <n v="8.99"/>
    <x v="7"/>
    <x v="6"/>
    <d v="2020-03-20T00:00:00"/>
    <s v="on order 2/13, shipped 2/19"/>
    <x v="0"/>
  </r>
  <r>
    <x v="21"/>
    <x v="21"/>
    <x v="2"/>
    <x v="20"/>
    <x v="9"/>
    <x v="16"/>
    <x v="19"/>
    <n v="100"/>
    <s v="5.9mm tall"/>
    <x v="13"/>
    <n v="1.498420048256196"/>
    <x v="0"/>
    <n v="100"/>
    <x v="0"/>
    <x v="14"/>
    <n v="1.498420048256196"/>
    <x v="1"/>
    <n v="0"/>
    <x v="0"/>
    <n v="78"/>
    <n v="0"/>
    <n v="0"/>
    <n v="5.3125801710901497"/>
    <n v="6.8110002193463455"/>
    <x v="2"/>
    <x v="2"/>
    <d v="2020-02-24T00:00:00"/>
    <s v="on order 2/14"/>
    <x v="0"/>
  </r>
  <r>
    <x v="22"/>
    <x v="22"/>
    <x v="6"/>
    <x v="21"/>
    <x v="10"/>
    <x v="17"/>
    <x v="20"/>
    <n v="4"/>
    <s v="For z-axis motor mounts, shipping estimated"/>
    <x v="6"/>
    <n v="9.5387500000000003"/>
    <x v="0"/>
    <n v="0"/>
    <x v="5"/>
    <x v="10"/>
    <n v="14.308125"/>
    <x v="0"/>
    <n v="0"/>
    <x v="0"/>
    <n v="1"/>
    <n v="0"/>
    <n v="0"/>
    <n v="4.7693750000000001"/>
    <n v="0"/>
    <x v="1"/>
    <x v="1"/>
    <m/>
    <s v="Mike donation"/>
    <x v="0"/>
  </r>
  <r>
    <x v="23"/>
    <x v="23"/>
    <x v="6"/>
    <x v="22"/>
    <x v="11"/>
    <x v="18"/>
    <x v="20"/>
    <n v="12"/>
    <s v="Shipping estimated"/>
    <x v="14"/>
    <n v="0"/>
    <x v="0"/>
    <m/>
    <x v="0"/>
    <x v="0"/>
    <n v="0.93215833333333331"/>
    <x v="0"/>
    <n v="0"/>
    <x v="0"/>
    <n v="0"/>
    <n v="0"/>
    <n v="0"/>
    <n v="0"/>
    <m/>
    <x v="1"/>
    <x v="1"/>
    <m/>
    <m/>
    <x v="0"/>
  </r>
  <r>
    <x v="24"/>
    <x v="24"/>
    <x v="6"/>
    <x v="23"/>
    <x v="12"/>
    <x v="19"/>
    <x v="21"/>
    <n v="2"/>
    <s v="For left and right kinematic ball holders on z-axis"/>
    <x v="6"/>
    <n v="9.5108931000000005"/>
    <x v="0"/>
    <n v="2"/>
    <x v="0"/>
    <x v="6"/>
    <n v="9.5108931000000005"/>
    <x v="0"/>
    <n v="0"/>
    <x v="0"/>
    <n v="0"/>
    <n v="0"/>
    <n v="0"/>
    <n v="0"/>
    <n v="9.51"/>
    <x v="1"/>
    <x v="1"/>
    <m/>
    <s v="on order 2/16"/>
    <x v="0"/>
  </r>
  <r>
    <x v="25"/>
    <x v="25"/>
    <x v="2"/>
    <x v="24"/>
    <x v="13"/>
    <x v="20"/>
    <x v="22"/>
    <n v="1"/>
    <m/>
    <x v="15"/>
    <n v="1.3209212546611093"/>
    <x v="0"/>
    <n v="8"/>
    <x v="0"/>
    <x v="15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26"/>
    <x v="26"/>
    <x v="1"/>
    <x v="25"/>
    <x v="1"/>
    <x v="21"/>
    <x v="23"/>
    <n v="26"/>
    <m/>
    <x v="16"/>
    <n v="3.0524192307692308"/>
    <x v="0"/>
    <n v="26"/>
    <x v="0"/>
    <x v="16"/>
    <n v="3.0524192307692308"/>
    <x v="0"/>
    <n v="0"/>
    <x v="0"/>
    <n v="17"/>
    <n v="0"/>
    <n v="0"/>
    <n v="5.7656807692307694"/>
    <n v="8.82"/>
    <x v="5"/>
    <x v="1"/>
    <d v="2020-02-18T00:00:00"/>
    <s v="ordered 2/15"/>
    <x v="0"/>
  </r>
  <r>
    <x v="27"/>
    <x v="27"/>
    <x v="1"/>
    <x v="26"/>
    <x v="1"/>
    <x v="22"/>
    <x v="24"/>
    <n v="10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"/>
    <x v="28"/>
    <x v="2"/>
    <x v="27"/>
    <x v="14"/>
    <x v="23"/>
    <x v="25"/>
    <n v="1"/>
    <m/>
    <x v="4"/>
    <n v="2.0364202676025438"/>
    <x v="0"/>
    <n v="4"/>
    <x v="0"/>
    <x v="4"/>
    <n v="2.0364202676025438"/>
    <x v="1"/>
    <n v="0"/>
    <x v="0"/>
    <n v="0"/>
    <n v="0"/>
    <n v="0"/>
    <n v="0"/>
    <n v="2.0364202676025438"/>
    <x v="2"/>
    <x v="2"/>
    <d v="2020-02-24T00:00:00"/>
    <s v="on order 2/14"/>
    <x v="0"/>
  </r>
  <r>
    <x v="29"/>
    <x v="29"/>
    <x v="2"/>
    <x v="28"/>
    <x v="15"/>
    <x v="24"/>
    <x v="26"/>
    <n v="1"/>
    <m/>
    <x v="4"/>
    <n v="2.4216889668787003"/>
    <x v="0"/>
    <n v="4"/>
    <x v="0"/>
    <x v="4"/>
    <n v="2.4216889668787003"/>
    <x v="1"/>
    <n v="0"/>
    <x v="0"/>
    <n v="0"/>
    <n v="0"/>
    <n v="0"/>
    <n v="0"/>
    <n v="2.4216889668787003"/>
    <x v="2"/>
    <x v="2"/>
    <d v="2020-02-24T00:00:00"/>
    <s v="on order 2/14"/>
    <x v="0"/>
  </r>
  <r>
    <x v="30"/>
    <x v="30"/>
    <x v="2"/>
    <x v="29"/>
    <x v="16"/>
    <x v="25"/>
    <x v="27"/>
    <n v="1"/>
    <m/>
    <x v="6"/>
    <n v="0.495345470497916"/>
    <x v="0"/>
    <n v="2"/>
    <x v="0"/>
    <x v="6"/>
    <n v="0.495345470497916"/>
    <x v="1"/>
    <n v="0"/>
    <x v="0"/>
    <n v="0"/>
    <n v="0"/>
    <n v="0"/>
    <n v="0"/>
    <n v="0.495345470497916"/>
    <x v="2"/>
    <x v="2"/>
    <d v="2020-02-24T00:00:00"/>
    <s v="on order 2/14"/>
    <x v="0"/>
  </r>
  <r>
    <x v="31"/>
    <x v="31"/>
    <x v="2"/>
    <x v="30"/>
    <x v="17"/>
    <x v="26"/>
    <x v="28"/>
    <n v="1"/>
    <m/>
    <x v="6"/>
    <n v="0.5503838561087957"/>
    <x v="0"/>
    <n v="2"/>
    <x v="0"/>
    <x v="6"/>
    <n v="0.5503838561087957"/>
    <x v="1"/>
    <n v="0"/>
    <x v="0"/>
    <n v="0"/>
    <n v="0"/>
    <n v="0"/>
    <n v="0"/>
    <n v="0.5503838561087957"/>
    <x v="2"/>
    <x v="2"/>
    <d v="2020-02-24T00:00:00"/>
    <s v="on order 2/14"/>
    <x v="0"/>
  </r>
  <r>
    <x v="32"/>
    <x v="32"/>
    <x v="2"/>
    <x v="31"/>
    <x v="18"/>
    <x v="27"/>
    <x v="29"/>
    <n v="100"/>
    <m/>
    <x v="17"/>
    <n v="1.6126246983987713"/>
    <x v="0"/>
    <n v="100"/>
    <x v="0"/>
    <x v="1"/>
    <n v="1.6126246983987713"/>
    <x v="1"/>
    <n v="0"/>
    <x v="0"/>
    <n v="80"/>
    <n v="0"/>
    <n v="0"/>
    <n v="6.4504987935950853"/>
    <n v="8.0631234919938564"/>
    <x v="2"/>
    <x v="2"/>
    <d v="2020-02-24T00:00:00"/>
    <s v="on order 2/14"/>
    <x v="0"/>
  </r>
  <r>
    <x v="33"/>
    <x v="33"/>
    <x v="2"/>
    <x v="32"/>
    <x v="19"/>
    <x v="28"/>
    <x v="30"/>
    <n v="100"/>
    <m/>
    <x v="18"/>
    <n v="2.019083176135116"/>
    <x v="0"/>
    <n v="100"/>
    <x v="0"/>
    <x v="17"/>
    <n v="2.019083176135116"/>
    <x v="1"/>
    <n v="0"/>
    <x v="0"/>
    <n v="54"/>
    <n v="0"/>
    <n v="0"/>
    <n v="2.3702280763325279"/>
    <n v="4.3893112524676443"/>
    <x v="2"/>
    <x v="2"/>
    <d v="2020-02-24T00:00:00"/>
    <s v="on order 2/14"/>
    <x v="0"/>
  </r>
  <r>
    <x v="34"/>
    <x v="34"/>
    <x v="2"/>
    <x v="33"/>
    <x v="20"/>
    <x v="29"/>
    <x v="31"/>
    <n v="100"/>
    <m/>
    <x v="18"/>
    <n v="0.69623557797762647"/>
    <x v="0"/>
    <n v="100"/>
    <x v="0"/>
    <x v="17"/>
    <n v="0.69623557797762647"/>
    <x v="1"/>
    <n v="0"/>
    <x v="0"/>
    <n v="54"/>
    <n v="0"/>
    <n v="0"/>
    <n v="0.81732002632156153"/>
    <n v="1.513555604299188"/>
    <x v="2"/>
    <x v="2"/>
    <d v="2020-02-24T00:00:00"/>
    <s v="on order 2/14"/>
    <x v="0"/>
  </r>
  <r>
    <x v="35"/>
    <x v="35"/>
    <x v="7"/>
    <x v="34"/>
    <x v="21"/>
    <x v="30"/>
    <x v="32"/>
    <n v="1"/>
    <s v="Shipping estimated"/>
    <x v="10"/>
    <n v="21.606300000000001"/>
    <x v="0"/>
    <m/>
    <x v="0"/>
    <x v="12"/>
    <n v="0"/>
    <x v="0"/>
    <n v="0"/>
    <x v="3"/>
    <n v="0"/>
    <n v="21.606300000000001"/>
    <n v="21.606300000000001"/>
    <n v="0"/>
    <m/>
    <x v="1"/>
    <x v="1"/>
    <m/>
    <m/>
    <x v="0"/>
  </r>
  <r>
    <x v="36"/>
    <x v="36"/>
    <x v="0"/>
    <x v="15"/>
    <x v="1"/>
    <x v="0"/>
    <x v="0"/>
    <n v="1"/>
    <s v="Shipping estimated"/>
    <x v="0"/>
    <n v="0"/>
    <x v="0"/>
    <m/>
    <x v="0"/>
    <x v="0"/>
    <n v="0"/>
    <x v="0"/>
    <n v="0"/>
    <x v="0"/>
    <n v="-1"/>
    <n v="0"/>
    <n v="0"/>
    <n v="0"/>
    <m/>
    <x v="1"/>
    <x v="1"/>
    <m/>
    <m/>
    <x v="0"/>
  </r>
  <r>
    <x v="37"/>
    <x v="37"/>
    <x v="8"/>
    <x v="35"/>
    <x v="22"/>
    <x v="31"/>
    <x v="33"/>
    <n v="1"/>
    <s v="Outrageous shipping charge"/>
    <x v="8"/>
    <n v="36.290000000000006"/>
    <x v="0"/>
    <m/>
    <x v="0"/>
    <x v="12"/>
    <n v="0"/>
    <x v="0"/>
    <n v="0"/>
    <x v="4"/>
    <n v="0"/>
    <n v="36.290000000000006"/>
    <n v="36.290000000000006"/>
    <n v="0"/>
    <m/>
    <x v="1"/>
    <x v="1"/>
    <m/>
    <m/>
    <x v="0"/>
  </r>
  <r>
    <x v="38"/>
    <x v="38"/>
    <x v="9"/>
    <x v="36"/>
    <x v="23"/>
    <x v="32"/>
    <x v="34"/>
    <n v="2"/>
    <s v="Estimated shipping cost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"/>
    <x v="39"/>
    <x v="2"/>
    <x v="37"/>
    <x v="24"/>
    <x v="33"/>
    <x v="35"/>
    <n v="100"/>
    <m/>
    <x v="19"/>
    <n v="0.29720728229874965"/>
    <x v="0"/>
    <n v="100"/>
    <x v="0"/>
    <x v="18"/>
    <n v="0.29720728229874965"/>
    <x v="1"/>
    <n v="0"/>
    <x v="0"/>
    <n v="94"/>
    <n v="0"/>
    <n v="0"/>
    <n v="4.6562474226804111"/>
    <n v="4.9534547049791611"/>
    <x v="2"/>
    <x v="2"/>
    <d v="2020-02-24T00:00:00"/>
    <s v="on order 2/14"/>
    <x v="0"/>
  </r>
  <r>
    <x v="40"/>
    <x v="40"/>
    <x v="2"/>
    <x v="38"/>
    <x v="25"/>
    <x v="34"/>
    <x v="36"/>
    <n v="100"/>
    <m/>
    <x v="20"/>
    <n v="0.51598486510199593"/>
    <x v="0"/>
    <n v="100"/>
    <x v="0"/>
    <x v="19"/>
    <n v="0.51598486510199593"/>
    <x v="1"/>
    <n v="0"/>
    <x v="0"/>
    <n v="70"/>
    <n v="0"/>
    <n v="0"/>
    <n v="1.2039646852379906"/>
    <n v="1.7199495503399866"/>
    <x v="2"/>
    <x v="2"/>
    <d v="2020-02-24T00:00:00"/>
    <s v="on order 2/14"/>
    <x v="0"/>
  </r>
  <r>
    <x v="41"/>
    <x v="41"/>
    <x v="1"/>
    <x v="39"/>
    <x v="1"/>
    <x v="35"/>
    <x v="37"/>
    <n v="4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"/>
    <x v="42"/>
    <x v="4"/>
    <x v="40"/>
    <x v="26"/>
    <x v="36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"/>
    <x v="43"/>
    <x v="4"/>
    <x v="41"/>
    <x v="26"/>
    <x v="37"/>
    <x v="38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"/>
    <x v="44"/>
    <x v="6"/>
    <x v="42"/>
    <x v="21"/>
    <x v="38"/>
    <x v="39"/>
    <n v="3"/>
    <s v="Shipping estimated"/>
    <x v="10"/>
    <n v="16.352499999999999"/>
    <x v="0"/>
    <n v="0"/>
    <x v="5"/>
    <x v="10"/>
    <n v="16.352499999999999"/>
    <x v="0"/>
    <n v="0"/>
    <x v="0"/>
    <n v="0"/>
    <n v="0"/>
    <n v="0"/>
    <n v="0"/>
    <n v="0"/>
    <x v="1"/>
    <x v="1"/>
    <m/>
    <s v="Mike donation"/>
    <x v="0"/>
  </r>
  <r>
    <x v="45"/>
    <x v="45"/>
    <x v="4"/>
    <x v="43"/>
    <x v="26"/>
    <x v="39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"/>
    <x v="46"/>
    <x v="1"/>
    <x v="44"/>
    <x v="1"/>
    <x v="40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"/>
    <x v="46"/>
    <x v="1"/>
    <x v="45"/>
    <x v="1"/>
    <x v="41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"/>
    <x v="47"/>
    <x v="1"/>
    <x v="46"/>
    <x v="1"/>
    <x v="42"/>
    <x v="41"/>
    <n v="1"/>
    <m/>
    <x v="0"/>
    <n v="76.289999999999992"/>
    <x v="1"/>
    <n v="1"/>
    <x v="0"/>
    <x v="0"/>
    <n v="76.289999999999992"/>
    <x v="0"/>
    <n v="0"/>
    <x v="0"/>
    <n v="0"/>
    <n v="0"/>
    <n v="0"/>
    <n v="0"/>
    <n v="76.290000000000006"/>
    <x v="8"/>
    <x v="1"/>
    <d v="2020-08-17T00:00:00"/>
    <m/>
    <x v="0"/>
  </r>
  <r>
    <x v="49"/>
    <x v="48"/>
    <x v="1"/>
    <x v="47"/>
    <x v="1"/>
    <x v="43"/>
    <x v="42"/>
    <n v="2"/>
    <m/>
    <x v="0"/>
    <n v="11.979100000000001"/>
    <x v="2"/>
    <m/>
    <x v="0"/>
    <x v="12"/>
    <n v="0"/>
    <x v="0"/>
    <n v="0"/>
    <x v="5"/>
    <n v="1"/>
    <n v="11.979100000000001"/>
    <n v="23.958200000000001"/>
    <n v="11.979100000000001"/>
    <m/>
    <x v="1"/>
    <x v="1"/>
    <m/>
    <m/>
    <x v="0"/>
  </r>
  <r>
    <x v="50"/>
    <x v="49"/>
    <x v="10"/>
    <x v="48"/>
    <x v="1"/>
    <x v="44"/>
    <x v="43"/>
    <n v="1"/>
    <m/>
    <x v="0"/>
    <n v="47.273299999999999"/>
    <x v="1"/>
    <n v="1"/>
    <x v="0"/>
    <x v="0"/>
    <n v="47.273299999999999"/>
    <x v="0"/>
    <n v="0"/>
    <x v="0"/>
    <n v="0"/>
    <n v="0"/>
    <n v="0"/>
    <n v="0"/>
    <n v="47.27"/>
    <x v="8"/>
    <x v="1"/>
    <d v="2020-08-16T00:00:00"/>
    <m/>
    <x v="0"/>
  </r>
  <r>
    <x v="51"/>
    <x v="50"/>
    <x v="1"/>
    <x v="49"/>
    <x v="1"/>
    <x v="45"/>
    <x v="44"/>
    <n v="1"/>
    <m/>
    <x v="0"/>
    <n v="26.149099999999997"/>
    <x v="1"/>
    <n v="1"/>
    <x v="0"/>
    <x v="0"/>
    <n v="26.149099999999997"/>
    <x v="0"/>
    <n v="0"/>
    <x v="0"/>
    <n v="0"/>
    <n v="0"/>
    <n v="0"/>
    <n v="0"/>
    <n v="26.149099999999997"/>
    <x v="8"/>
    <x v="1"/>
    <d v="2020-08-10T00:00:00"/>
    <m/>
    <x v="0"/>
  </r>
  <r>
    <x v="52"/>
    <x v="51"/>
    <x v="1"/>
    <x v="50"/>
    <x v="1"/>
    <x v="46"/>
    <x v="45"/>
    <n v="1"/>
    <m/>
    <x v="0"/>
    <n v="10.8782"/>
    <x v="1"/>
    <n v="1"/>
    <x v="0"/>
    <x v="0"/>
    <n v="10.8782"/>
    <x v="0"/>
    <n v="0"/>
    <x v="0"/>
    <n v="0"/>
    <n v="0"/>
    <n v="0"/>
    <n v="0"/>
    <n v="10.8782"/>
    <x v="8"/>
    <x v="1"/>
    <d v="2020-08-10T00:00:00"/>
    <m/>
    <x v="0"/>
  </r>
  <r>
    <x v="53"/>
    <x v="52"/>
    <x v="10"/>
    <x v="51"/>
    <x v="27"/>
    <x v="47"/>
    <x v="46"/>
    <n v="1"/>
    <m/>
    <x v="0"/>
    <n v="67.98"/>
    <x v="0"/>
    <n v="1"/>
    <x v="0"/>
    <x v="0"/>
    <n v="67.98"/>
    <x v="0"/>
    <n v="0"/>
    <x v="0"/>
    <n v="0"/>
    <n v="0"/>
    <n v="0"/>
    <n v="0"/>
    <n v="67.98"/>
    <x v="0"/>
    <x v="5"/>
    <d v="2020-04-18T00:00:00"/>
    <m/>
    <x v="0"/>
  </r>
  <r>
    <x v="54"/>
    <x v="53"/>
    <x v="10"/>
    <x v="52"/>
    <x v="28"/>
    <x v="0"/>
    <x v="47"/>
    <n v="1"/>
    <s v="Shipping estimated"/>
    <x v="0"/>
    <n v="88.96"/>
    <x v="0"/>
    <n v="0"/>
    <x v="6"/>
    <x v="0"/>
    <n v="88.96"/>
    <x v="0"/>
    <n v="0"/>
    <x v="0"/>
    <n v="0"/>
    <n v="0"/>
    <n v="0"/>
    <n v="0"/>
    <n v="0"/>
    <x v="1"/>
    <x v="1"/>
    <m/>
    <s v="Mark Donation"/>
    <x v="0"/>
  </r>
  <r>
    <x v="55"/>
    <x v="54"/>
    <x v="10"/>
    <x v="53"/>
    <x v="1"/>
    <x v="48"/>
    <x v="48"/>
    <n v="1"/>
    <m/>
    <x v="0"/>
    <n v="78.48"/>
    <x v="0"/>
    <n v="1"/>
    <x v="0"/>
    <x v="0"/>
    <n v="78.48"/>
    <x v="0"/>
    <n v="0"/>
    <x v="0"/>
    <n v="0"/>
    <n v="0"/>
    <n v="0"/>
    <n v="0"/>
    <n v="78.48"/>
    <x v="0"/>
    <x v="5"/>
    <d v="2020-04-18T00:00:00"/>
    <m/>
    <x v="0"/>
  </r>
  <r>
    <x v="56"/>
    <x v="55"/>
    <x v="1"/>
    <x v="54"/>
    <x v="1"/>
    <x v="49"/>
    <x v="49"/>
    <n v="1"/>
    <m/>
    <x v="0"/>
    <n v="31.261199999999999"/>
    <x v="0"/>
    <n v="1"/>
    <x v="0"/>
    <x v="0"/>
    <n v="31.261199999999999"/>
    <x v="0"/>
    <n v="0"/>
    <x v="0"/>
    <n v="0"/>
    <n v="0"/>
    <n v="0"/>
    <n v="0"/>
    <n v="31.26"/>
    <x v="1"/>
    <x v="1"/>
    <m/>
    <s v="ordered 2/15"/>
    <x v="0"/>
  </r>
  <r>
    <x v="57"/>
    <x v="56"/>
    <x v="1"/>
    <x v="55"/>
    <x v="1"/>
    <x v="50"/>
    <x v="50"/>
    <n v="1"/>
    <m/>
    <x v="0"/>
    <n v="15.2491"/>
    <x v="2"/>
    <m/>
    <x v="0"/>
    <x v="12"/>
    <n v="0"/>
    <x v="0"/>
    <n v="0"/>
    <x v="2"/>
    <n v="0"/>
    <n v="15.2491"/>
    <n v="15.2491"/>
    <n v="0"/>
    <m/>
    <x v="1"/>
    <x v="1"/>
    <m/>
    <m/>
    <x v="0"/>
  </r>
  <r>
    <x v="58"/>
    <x v="57"/>
    <x v="1"/>
    <x v="56"/>
    <x v="1"/>
    <x v="51"/>
    <x v="51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"/>
    <x v="58"/>
    <x v="5"/>
    <x v="57"/>
    <x v="29"/>
    <x v="52"/>
    <x v="52"/>
    <n v="1"/>
    <m/>
    <x v="10"/>
    <n v="15.266750000000002"/>
    <x v="0"/>
    <n v="3"/>
    <x v="0"/>
    <x v="10"/>
    <n v="15.266750000000002"/>
    <x v="0"/>
    <n v="0"/>
    <x v="0"/>
    <n v="0"/>
    <n v="0"/>
    <n v="0"/>
    <n v="0"/>
    <n v="15.27"/>
    <x v="1"/>
    <x v="1"/>
    <m/>
    <s v="ordered 2/13, received 2/20"/>
    <x v="0"/>
  </r>
  <r>
    <x v="60"/>
    <x v="59"/>
    <x v="2"/>
    <x v="58"/>
    <x v="30"/>
    <x v="53"/>
    <x v="53"/>
    <n v="1"/>
    <m/>
    <x v="11"/>
    <n v="1.6511515683263871"/>
    <x v="0"/>
    <n v="12"/>
    <x v="0"/>
    <x v="11"/>
    <n v="1.6511515683263871"/>
    <x v="1"/>
    <n v="0"/>
    <x v="0"/>
    <n v="0"/>
    <n v="0"/>
    <n v="0"/>
    <n v="0"/>
    <n v="1.6511515683263871"/>
    <x v="2"/>
    <x v="2"/>
    <d v="2020-02-24T00:00:00"/>
    <s v="on order 2/14"/>
    <x v="0"/>
  </r>
  <r>
    <x v="61"/>
    <x v="60"/>
    <x v="2"/>
    <x v="59"/>
    <x v="31"/>
    <x v="54"/>
    <x v="54"/>
    <n v="100"/>
    <m/>
    <x v="16"/>
    <n v="0.21919037069532785"/>
    <x v="0"/>
    <n v="100"/>
    <x v="0"/>
    <x v="16"/>
    <n v="0.21919037069532785"/>
    <x v="1"/>
    <n v="0"/>
    <x v="0"/>
    <n v="91"/>
    <n v="0"/>
    <n v="0"/>
    <n v="2.2162581925860927"/>
    <n v="2.4354485632814207"/>
    <x v="2"/>
    <x v="2"/>
    <d v="2020-02-24T00:00:00"/>
    <s v="on order 2/14"/>
    <x v="0"/>
  </r>
  <r>
    <x v="62"/>
    <x v="61"/>
    <x v="2"/>
    <x v="60"/>
    <x v="32"/>
    <x v="55"/>
    <x v="55"/>
    <n v="1"/>
    <m/>
    <x v="15"/>
    <n v="1.7612283395481458"/>
    <x v="0"/>
    <n v="8"/>
    <x v="0"/>
    <x v="15"/>
    <n v="1.7612283395481458"/>
    <x v="1"/>
    <n v="0"/>
    <x v="0"/>
    <n v="0"/>
    <n v="0"/>
    <n v="0"/>
    <n v="0"/>
    <n v="1.7612283395481458"/>
    <x v="2"/>
    <x v="2"/>
    <d v="2020-02-24T00:00:00"/>
    <s v="on order 2/14"/>
    <x v="0"/>
  </r>
  <r>
    <x v="63"/>
    <x v="62"/>
    <x v="6"/>
    <x v="61"/>
    <x v="1"/>
    <x v="56"/>
    <x v="56"/>
    <n v="12"/>
    <s v="cost epr inch"/>
    <x v="15"/>
    <n v="3.1459076923076923"/>
    <x v="0"/>
    <n v="0"/>
    <x v="7"/>
    <x v="11"/>
    <n v="4.7188615384615389"/>
    <x v="0"/>
    <n v="0"/>
    <x v="0"/>
    <n v="4"/>
    <n v="0"/>
    <n v="0"/>
    <n v="1.5729538461538461"/>
    <m/>
    <x v="1"/>
    <x v="1"/>
    <m/>
    <s v="Mike donation"/>
    <x v="0"/>
  </r>
  <r>
    <x v="64"/>
    <x v="63"/>
    <x v="6"/>
    <x v="62"/>
    <x v="33"/>
    <x v="57"/>
    <x v="20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5"/>
    <x v="64"/>
    <x v="1"/>
    <x v="63"/>
    <x v="1"/>
    <x v="58"/>
    <x v="57"/>
    <n v="5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6"/>
    <x v="65"/>
    <x v="6"/>
    <x v="64"/>
    <x v="34"/>
    <x v="59"/>
    <x v="20"/>
    <n v="3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7"/>
    <x v="66"/>
    <x v="6"/>
    <x v="65"/>
    <x v="1"/>
    <x v="0"/>
    <x v="20"/>
    <n v="12"/>
    <m/>
    <x v="10"/>
    <n v="0"/>
    <x v="0"/>
    <n v="0"/>
    <x v="7"/>
    <x v="11"/>
    <n v="0"/>
    <x v="0"/>
    <n v="0"/>
    <x v="0"/>
    <n v="9"/>
    <n v="0"/>
    <n v="0"/>
    <n v="0"/>
    <n v="0"/>
    <x v="1"/>
    <x v="1"/>
    <m/>
    <s v="Mike donation"/>
    <x v="0"/>
  </r>
  <r>
    <x v="68"/>
    <x v="67"/>
    <x v="10"/>
    <x v="66"/>
    <x v="23"/>
    <x v="60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9"/>
    <x v="68"/>
    <x v="11"/>
    <x v="67"/>
    <x v="11"/>
    <x v="0"/>
    <x v="59"/>
    <n v="10"/>
    <s v="Shipping estimated"/>
    <x v="5"/>
    <n v="48.491999999999997"/>
    <x v="0"/>
    <m/>
    <x v="0"/>
    <x v="12"/>
    <n v="0"/>
    <x v="0"/>
    <n v="0"/>
    <x v="6"/>
    <n v="4"/>
    <n v="48.491999999999997"/>
    <n v="53.879999999999995"/>
    <n v="5.3879999999999999"/>
    <m/>
    <x v="1"/>
    <x v="1"/>
    <m/>
    <m/>
    <x v="0"/>
  </r>
  <r>
    <x v="70"/>
    <x v="69"/>
    <x v="2"/>
    <x v="68"/>
    <x v="35"/>
    <x v="61"/>
    <x v="60"/>
    <n v="1"/>
    <m/>
    <x v="11"/>
    <n v="1.3209212546611093"/>
    <x v="0"/>
    <n v="12"/>
    <x v="0"/>
    <x v="11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71"/>
    <x v="70"/>
    <x v="12"/>
    <x v="69"/>
    <x v="1"/>
    <x v="62"/>
    <x v="61"/>
    <n v="1"/>
    <m/>
    <x v="0"/>
    <n v="1.4497"/>
    <x v="0"/>
    <m/>
    <x v="0"/>
    <x v="0"/>
    <n v="1.4497"/>
    <x v="0"/>
    <n v="0"/>
    <x v="0"/>
    <n v="-1"/>
    <n v="0"/>
    <n v="0"/>
    <n v="-1.4497"/>
    <m/>
    <x v="1"/>
    <x v="1"/>
    <m/>
    <m/>
    <x v="0"/>
  </r>
  <r>
    <x v="72"/>
    <x v="71"/>
    <x v="10"/>
    <x v="70"/>
    <x v="1"/>
    <x v="0"/>
    <x v="62"/>
    <n v="1"/>
    <m/>
    <x v="0"/>
    <n v="63.64"/>
    <x v="0"/>
    <m/>
    <x v="0"/>
    <x v="12"/>
    <n v="0"/>
    <x v="0"/>
    <n v="0"/>
    <x v="2"/>
    <n v="0"/>
    <n v="63.64"/>
    <n v="63.64"/>
    <n v="0"/>
    <m/>
    <x v="1"/>
    <x v="1"/>
    <m/>
    <m/>
    <x v="0"/>
  </r>
  <r>
    <x v="73"/>
    <x v="72"/>
    <x v="12"/>
    <x v="71"/>
    <x v="1"/>
    <x v="63"/>
    <x v="63"/>
    <n v="1"/>
    <m/>
    <x v="0"/>
    <n v="3.2808999999999999"/>
    <x v="0"/>
    <m/>
    <x v="0"/>
    <x v="12"/>
    <n v="0"/>
    <x v="0"/>
    <n v="0"/>
    <x v="2"/>
    <n v="0"/>
    <n v="3.2808999999999999"/>
    <n v="3.2808999999999999"/>
    <n v="0"/>
    <m/>
    <x v="1"/>
    <x v="1"/>
    <m/>
    <m/>
    <x v="0"/>
  </r>
  <r>
    <x v="74"/>
    <x v="73"/>
    <x v="12"/>
    <x v="72"/>
    <x v="1"/>
    <x v="64"/>
    <x v="64"/>
    <n v="1"/>
    <m/>
    <x v="0"/>
    <n v="5.5589999999999993"/>
    <x v="0"/>
    <m/>
    <x v="0"/>
    <x v="12"/>
    <n v="0"/>
    <x v="0"/>
    <n v="0"/>
    <x v="2"/>
    <n v="0"/>
    <n v="5.5589999999999993"/>
    <n v="5.5589999999999993"/>
    <n v="0"/>
    <m/>
    <x v="1"/>
    <x v="1"/>
    <m/>
    <m/>
    <x v="0"/>
  </r>
  <r>
    <x v="75"/>
    <x v="74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76"/>
    <x v="75"/>
    <x v="12"/>
    <x v="73"/>
    <x v="1"/>
    <x v="65"/>
    <x v="65"/>
    <n v="1"/>
    <m/>
    <x v="0"/>
    <n v="1.1990000000000001"/>
    <x v="0"/>
    <m/>
    <x v="0"/>
    <x v="12"/>
    <n v="0"/>
    <x v="0"/>
    <n v="0"/>
    <x v="2"/>
    <n v="0"/>
    <n v="1.1990000000000001"/>
    <n v="1.1990000000000001"/>
    <n v="0"/>
    <m/>
    <x v="1"/>
    <x v="1"/>
    <m/>
    <m/>
    <x v="0"/>
  </r>
  <r>
    <x v="77"/>
    <x v="76"/>
    <x v="13"/>
    <x v="74"/>
    <x v="1"/>
    <x v="66"/>
    <x v="66"/>
    <n v="1"/>
    <m/>
    <x v="0"/>
    <n v="19.598200000000002"/>
    <x v="0"/>
    <m/>
    <x v="0"/>
    <x v="12"/>
    <n v="0"/>
    <x v="0"/>
    <n v="0"/>
    <x v="2"/>
    <n v="0"/>
    <n v="19.598200000000002"/>
    <n v="19.598200000000002"/>
    <n v="0"/>
    <m/>
    <x v="1"/>
    <x v="1"/>
    <m/>
    <m/>
    <x v="0"/>
  </r>
  <r>
    <x v="78"/>
    <x v="77"/>
    <x v="1"/>
    <x v="75"/>
    <x v="1"/>
    <x v="67"/>
    <x v="67"/>
    <n v="2"/>
    <m/>
    <x v="0"/>
    <n v="5.9895500000000004"/>
    <x v="0"/>
    <m/>
    <x v="0"/>
    <x v="12"/>
    <n v="0"/>
    <x v="0"/>
    <n v="0"/>
    <x v="5"/>
    <n v="1"/>
    <n v="5.9895500000000004"/>
    <n v="11.979100000000001"/>
    <n v="5.9895500000000004"/>
    <m/>
    <x v="1"/>
    <x v="1"/>
    <m/>
    <m/>
    <x v="0"/>
  </r>
  <r>
    <x v="79"/>
    <x v="78"/>
    <x v="1"/>
    <x v="76"/>
    <x v="1"/>
    <x v="68"/>
    <x v="68"/>
    <n v="2"/>
    <m/>
    <x v="0"/>
    <n v="5.1175500000000005"/>
    <x v="0"/>
    <m/>
    <x v="0"/>
    <x v="12"/>
    <n v="0"/>
    <x v="0"/>
    <n v="0"/>
    <x v="5"/>
    <n v="1"/>
    <n v="5.1175500000000005"/>
    <n v="10.235100000000001"/>
    <n v="5.1175500000000005"/>
    <m/>
    <x v="1"/>
    <x v="1"/>
    <m/>
    <m/>
    <x v="0"/>
  </r>
  <r>
    <x v="80"/>
    <x v="79"/>
    <x v="13"/>
    <x v="65"/>
    <x v="1"/>
    <x v="0"/>
    <x v="20"/>
    <n v="1"/>
    <m/>
    <x v="0"/>
    <n v="0"/>
    <x v="2"/>
    <m/>
    <x v="0"/>
    <x v="12"/>
    <n v="0"/>
    <x v="0"/>
    <n v="0"/>
    <x v="2"/>
    <n v="0"/>
    <n v="0"/>
    <n v="0"/>
    <n v="0"/>
    <m/>
    <x v="1"/>
    <x v="1"/>
    <m/>
    <m/>
    <x v="0"/>
  </r>
  <r>
    <x v="81"/>
    <x v="80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82"/>
    <x v="81"/>
    <x v="1"/>
    <x v="77"/>
    <x v="1"/>
    <x v="69"/>
    <x v="69"/>
    <n v="1"/>
    <m/>
    <x v="0"/>
    <n v="16.339100000000002"/>
    <x v="0"/>
    <n v="1"/>
    <x v="0"/>
    <x v="0"/>
    <n v="16.339100000000002"/>
    <x v="1"/>
    <n v="0"/>
    <x v="0"/>
    <n v="0"/>
    <n v="0"/>
    <n v="0"/>
    <n v="0"/>
    <n v="16.339100000000002"/>
    <x v="3"/>
    <x v="5"/>
    <m/>
    <m/>
    <x v="0"/>
  </r>
  <r>
    <x v="83"/>
    <x v="82"/>
    <x v="1"/>
    <x v="78"/>
    <x v="1"/>
    <x v="70"/>
    <x v="70"/>
    <n v="1"/>
    <m/>
    <x v="0"/>
    <n v="6.7035"/>
    <x v="0"/>
    <n v="1"/>
    <x v="0"/>
    <x v="0"/>
    <n v="6.7035"/>
    <x v="0"/>
    <n v="0"/>
    <x v="0"/>
    <n v="0"/>
    <n v="0"/>
    <n v="0"/>
    <n v="0"/>
    <n v="6.7035"/>
    <x v="3"/>
    <x v="5"/>
    <m/>
    <m/>
    <x v="0"/>
  </r>
  <r>
    <x v="84"/>
    <x v="83"/>
    <x v="12"/>
    <x v="79"/>
    <x v="36"/>
    <x v="71"/>
    <x v="71"/>
    <n v="1"/>
    <m/>
    <x v="0"/>
    <n v="4.6287799999999999"/>
    <x v="0"/>
    <n v="1"/>
    <x v="0"/>
    <x v="0"/>
    <n v="4.6287799999999999"/>
    <x v="0"/>
    <n v="0"/>
    <x v="0"/>
    <n v="0"/>
    <n v="0"/>
    <n v="0"/>
    <n v="0"/>
    <n v="4.6287799999999999"/>
    <x v="3"/>
    <x v="1"/>
    <d v="2020-02-26T00:00:00"/>
    <m/>
    <x v="0"/>
  </r>
  <r>
    <x v="85"/>
    <x v="84"/>
    <x v="1"/>
    <x v="80"/>
    <x v="1"/>
    <x v="72"/>
    <x v="72"/>
    <n v="6"/>
    <m/>
    <x v="4"/>
    <n v="6.896066666666667"/>
    <x v="0"/>
    <n v="6"/>
    <x v="0"/>
    <x v="4"/>
    <n v="6.896066666666667"/>
    <x v="0"/>
    <n v="0"/>
    <x v="0"/>
    <n v="2"/>
    <n v="0"/>
    <n v="0"/>
    <n v="3.4480333333333335"/>
    <n v="10.350000000000001"/>
    <x v="9"/>
    <x v="7"/>
    <d v="2020-03-07T00:00:00"/>
    <m/>
    <x v="0"/>
  </r>
  <r>
    <x v="86"/>
    <x v="85"/>
    <x v="12"/>
    <x v="81"/>
    <x v="37"/>
    <x v="73"/>
    <x v="73"/>
    <n v="10"/>
    <m/>
    <x v="21"/>
    <n v="5.1722399999999986"/>
    <x v="0"/>
    <n v="10"/>
    <x v="0"/>
    <x v="20"/>
    <n v="5.1722399999999986"/>
    <x v="0"/>
    <n v="0"/>
    <x v="0"/>
    <n v="0"/>
    <n v="0"/>
    <n v="0"/>
    <n v="0"/>
    <n v="5.1722399999999986"/>
    <x v="3"/>
    <x v="1"/>
    <d v="2020-02-26T00:00:00"/>
    <m/>
    <x v="0"/>
  </r>
  <r>
    <x v="87"/>
    <x v="86"/>
    <x v="12"/>
    <x v="82"/>
    <x v="38"/>
    <x v="74"/>
    <x v="74"/>
    <n v="10"/>
    <m/>
    <x v="21"/>
    <n v="3.1857999999999995"/>
    <x v="0"/>
    <n v="10"/>
    <x v="0"/>
    <x v="20"/>
    <n v="3.1857999999999995"/>
    <x v="0"/>
    <n v="0"/>
    <x v="0"/>
    <n v="0"/>
    <n v="0"/>
    <n v="0"/>
    <n v="0"/>
    <n v="3.1857999999999995"/>
    <x v="3"/>
    <x v="1"/>
    <d v="2020-02-26T00:00:00"/>
    <m/>
    <x v="0"/>
  </r>
  <r>
    <x v="88"/>
    <x v="87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89"/>
    <x v="88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0"/>
    <x v="89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1"/>
    <x v="90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2"/>
    <x v="91"/>
    <x v="14"/>
    <x v="84"/>
    <x v="39"/>
    <x v="76"/>
    <x v="76"/>
    <n v="1"/>
    <m/>
    <x v="0"/>
    <n v="17.97"/>
    <x v="0"/>
    <n v="1"/>
    <x v="0"/>
    <x v="0"/>
    <n v="17.97"/>
    <x v="0"/>
    <n v="0"/>
    <x v="0"/>
    <n v="0"/>
    <n v="0"/>
    <n v="0"/>
    <n v="0"/>
    <n v="17.97"/>
    <x v="3"/>
    <x v="1"/>
    <d v="2020-02-25T00:00:00"/>
    <m/>
    <x v="0"/>
  </r>
  <r>
    <x v="93"/>
    <x v="92"/>
    <x v="1"/>
    <x v="85"/>
    <x v="1"/>
    <x v="77"/>
    <x v="77"/>
    <n v="200"/>
    <m/>
    <x v="0"/>
    <n v="3.2645500000000001E-2"/>
    <x v="0"/>
    <m/>
    <x v="0"/>
    <x v="12"/>
    <n v="0"/>
    <x v="0"/>
    <n v="0"/>
    <x v="7"/>
    <n v="199"/>
    <n v="3.2645500000000001E-2"/>
    <n v="6.5291000000000006"/>
    <n v="6.4964545000000005"/>
    <m/>
    <x v="1"/>
    <x v="1"/>
    <m/>
    <m/>
    <x v="0"/>
  </r>
  <r>
    <x v="94"/>
    <x v="93"/>
    <x v="1"/>
    <x v="86"/>
    <x v="1"/>
    <x v="78"/>
    <x v="78"/>
    <n v="100"/>
    <m/>
    <x v="0"/>
    <n v="9.7991000000000009E-2"/>
    <x v="0"/>
    <m/>
    <x v="0"/>
    <x v="12"/>
    <n v="0"/>
    <x v="0"/>
    <n v="0"/>
    <x v="8"/>
    <n v="99"/>
    <n v="9.7991000000000009E-2"/>
    <n v="9.799100000000001"/>
    <n v="9.7011090000000006"/>
    <m/>
    <x v="1"/>
    <x v="1"/>
    <m/>
    <m/>
    <x v="0"/>
  </r>
  <r>
    <x v="95"/>
    <x v="94"/>
    <x v="1"/>
    <x v="87"/>
    <x v="1"/>
    <x v="79"/>
    <x v="79"/>
    <n v="1"/>
    <m/>
    <x v="0"/>
    <n v="7.4228999999999994"/>
    <x v="0"/>
    <m/>
    <x v="0"/>
    <x v="12"/>
    <n v="0"/>
    <x v="0"/>
    <n v="0"/>
    <x v="2"/>
    <n v="0"/>
    <n v="7.4228999999999994"/>
    <n v="7.4228999999999994"/>
    <n v="0"/>
    <m/>
    <x v="1"/>
    <x v="1"/>
    <m/>
    <m/>
    <x v="0"/>
  </r>
  <r>
    <x v="96"/>
    <x v="95"/>
    <x v="1"/>
    <x v="88"/>
    <x v="1"/>
    <x v="80"/>
    <x v="80"/>
    <n v="1"/>
    <m/>
    <x v="0"/>
    <n v="7.5536999999999992"/>
    <x v="0"/>
    <m/>
    <x v="0"/>
    <x v="12"/>
    <n v="0"/>
    <x v="0"/>
    <n v="0"/>
    <x v="2"/>
    <n v="0"/>
    <n v="7.5536999999999992"/>
    <n v="7.5536999999999992"/>
    <n v="0"/>
    <m/>
    <x v="1"/>
    <x v="1"/>
    <m/>
    <m/>
    <x v="0"/>
  </r>
  <r>
    <x v="97"/>
    <x v="96"/>
    <x v="1"/>
    <x v="89"/>
    <x v="1"/>
    <x v="81"/>
    <x v="81"/>
    <n v="1"/>
    <m/>
    <x v="0"/>
    <n v="9.4829999999999988"/>
    <x v="0"/>
    <m/>
    <x v="0"/>
    <x v="12"/>
    <n v="0"/>
    <x v="0"/>
    <n v="0"/>
    <x v="2"/>
    <n v="0"/>
    <n v="9.4829999999999988"/>
    <n v="9.4829999999999988"/>
    <n v="0"/>
    <m/>
    <x v="1"/>
    <x v="1"/>
    <m/>
    <m/>
    <x v="0"/>
  </r>
  <r>
    <x v="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9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101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98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104">
        <item x="15"/>
        <item x="33"/>
        <item x="38"/>
        <item x="2"/>
        <item x="59"/>
        <item x="85"/>
        <item x="32"/>
        <item x="7"/>
        <item x="37"/>
        <item x="5"/>
        <item x="20"/>
        <item x="31"/>
        <item x="68"/>
        <item x="26"/>
        <item x="86"/>
        <item x="10"/>
        <item x="58"/>
        <item x="63"/>
        <item x="24"/>
        <item x="60"/>
        <item x="82"/>
        <item x="29"/>
        <item x="30"/>
        <item x="3"/>
        <item x="16"/>
        <item x="13"/>
        <item x="81"/>
        <item x="25"/>
        <item x="8"/>
        <item x="61"/>
        <item x="27"/>
        <item x="28"/>
        <item x="4"/>
        <item x="22"/>
        <item x="67"/>
        <item x="73"/>
        <item x="69"/>
        <item x="1"/>
        <item x="66"/>
        <item m="1" x="90"/>
        <item x="35"/>
        <item x="23"/>
        <item x="39"/>
        <item m="1" x="94"/>
        <item x="11"/>
        <item x="71"/>
        <item x="43"/>
        <item x="40"/>
        <item x="41"/>
        <item x="21"/>
        <item x="57"/>
        <item x="42"/>
        <item x="76"/>
        <item x="72"/>
        <item x="75"/>
        <item x="34"/>
        <item x="78"/>
        <item x="87"/>
        <item x="83"/>
        <item x="88"/>
        <item m="1" x="93"/>
        <item x="89"/>
        <item m="1" x="92"/>
        <item x="84"/>
        <item x="47"/>
        <item x="64"/>
        <item x="36"/>
        <item x="55"/>
        <item x="62"/>
        <item x="77"/>
        <item x="18"/>
        <item x="14"/>
        <item x="45"/>
        <item x="74"/>
        <item x="56"/>
        <item x="17"/>
        <item m="1" x="97"/>
        <item m="1" x="95"/>
        <item x="54"/>
        <item x="44"/>
        <item x="6"/>
        <item x="12"/>
        <item m="1" x="100"/>
        <item m="1" x="91"/>
        <item m="1" x="99"/>
        <item x="70"/>
        <item m="1" x="98"/>
        <item m="1" x="102"/>
        <item x="52"/>
        <item m="1" x="101"/>
        <item x="65"/>
        <item m="1" x="96"/>
        <item x="79"/>
        <item x="9"/>
        <item x="0"/>
        <item x="51"/>
        <item x="53"/>
        <item x="80"/>
        <item x="19"/>
        <item m="1" x="103"/>
        <item x="46"/>
        <item x="48"/>
        <item x="49"/>
        <item x="50"/>
      </items>
    </pivotField>
    <pivotField axis="axisRow" compact="0" outline="0" showAll="0" defaultSubtotal="0">
      <items count="44">
        <item x="1"/>
        <item x="20"/>
        <item x="25"/>
        <item x="31"/>
        <item x="19"/>
        <item x="24"/>
        <item x="9"/>
        <item x="18"/>
        <item x="35"/>
        <item x="4"/>
        <item x="30"/>
        <item x="13"/>
        <item x="32"/>
        <item x="16"/>
        <item x="17"/>
        <item x="6"/>
        <item x="3"/>
        <item x="14"/>
        <item x="15"/>
        <item x="2"/>
        <item x="11"/>
        <item x="10"/>
        <item x="29"/>
        <item x="21"/>
        <item x="26"/>
        <item x="34"/>
        <item x="12"/>
        <item x="7"/>
        <item x="33"/>
        <item x="8"/>
        <item x="22"/>
        <item x="23"/>
        <item x="5"/>
        <item m="1" x="42"/>
        <item m="1" x="43"/>
        <item x="28"/>
        <item m="1" x="41"/>
        <item x="40"/>
        <item x="36"/>
        <item x="37"/>
        <item x="38"/>
        <item x="39"/>
        <item x="0"/>
        <item x="27"/>
      </items>
    </pivotField>
    <pivotField axis="axisRow" compact="0" numFmtId="44" outline="0" showAll="0" defaultSubtotal="0">
      <items count="95">
        <item x="0"/>
        <item x="29"/>
        <item x="34"/>
        <item x="2"/>
        <item x="54"/>
        <item x="77"/>
        <item x="7"/>
        <item x="28"/>
        <item x="5"/>
        <item x="33"/>
        <item x="16"/>
        <item x="27"/>
        <item x="22"/>
        <item x="78"/>
        <item x="61"/>
        <item x="10"/>
        <item x="58"/>
        <item x="53"/>
        <item x="20"/>
        <item m="1" x="86"/>
        <item x="55"/>
        <item x="3"/>
        <item x="13"/>
        <item x="25"/>
        <item x="26"/>
        <item m="1" x="91"/>
        <item x="12"/>
        <item x="21"/>
        <item x="56"/>
        <item x="8"/>
        <item x="23"/>
        <item x="24"/>
        <item x="18"/>
        <item x="4"/>
        <item x="65"/>
        <item x="62"/>
        <item x="1"/>
        <item x="60"/>
        <item m="1" x="82"/>
        <item x="31"/>
        <item x="35"/>
        <item m="1" x="90"/>
        <item x="11"/>
        <item x="63"/>
        <item x="39"/>
        <item x="36"/>
        <item x="37"/>
        <item x="17"/>
        <item x="52"/>
        <item x="38"/>
        <item x="19"/>
        <item x="68"/>
        <item x="64"/>
        <item x="67"/>
        <item x="30"/>
        <item x="70"/>
        <item x="79"/>
        <item x="75"/>
        <item x="80"/>
        <item m="1" x="93"/>
        <item x="81"/>
        <item m="1" x="83"/>
        <item m="1" x="88"/>
        <item x="43"/>
        <item x="59"/>
        <item x="32"/>
        <item x="50"/>
        <item x="57"/>
        <item x="69"/>
        <item x="15"/>
        <item x="41"/>
        <item x="66"/>
        <item x="51"/>
        <item x="14"/>
        <item m="1" x="87"/>
        <item x="49"/>
        <item x="40"/>
        <item x="6"/>
        <item m="1" x="89"/>
        <item m="1" x="85"/>
        <item m="1" x="94"/>
        <item m="1" x="92"/>
        <item x="71"/>
        <item x="73"/>
        <item x="74"/>
        <item x="9"/>
        <item x="76"/>
        <item x="47"/>
        <item x="48"/>
        <item x="72"/>
        <item m="1" x="84"/>
        <item x="42"/>
        <item x="44"/>
        <item x="45"/>
        <item x="46"/>
      </items>
    </pivotField>
    <pivotField axis="axisRow" compact="0" outline="0" showAll="0" defaultSubtotal="0">
      <items count="90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m="1" x="83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2"/>
        <item x="45"/>
        <item x="57"/>
        <item x="7"/>
        <item x="2"/>
        <item m="1" x="84"/>
        <item x="68"/>
        <item m="1" x="88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m="1" x="85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9"/>
        <item x="71"/>
        <item m="1" x="86"/>
        <item x="9"/>
        <item x="48"/>
        <item x="72"/>
        <item m="1" x="87"/>
        <item x="41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3">
        <item h="1" x="0"/>
        <item x="2"/>
        <item h="1" x="1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0"/>
        <item x="2"/>
        <item x="5"/>
        <item x="3"/>
        <item m="1" x="12"/>
        <item x="4"/>
        <item m="1" x="9"/>
        <item m="1" x="11"/>
        <item x="1"/>
        <item x="6"/>
        <item m="1" x="10"/>
        <item x="8"/>
        <item x="7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0"/>
        <item m="1" x="6"/>
        <item m="1" x="11"/>
        <item m="1" x="18"/>
        <item m="1" x="20"/>
        <item m="1" x="3"/>
        <item m="1" x="5"/>
        <item m="1" x="21"/>
        <item m="1" x="2"/>
        <item m="1" x="12"/>
        <item m="1" x="1"/>
        <item h="1" m="1" x="14"/>
        <item h="1" m="1" x="13"/>
        <item h="1" m="1" x="15"/>
        <item h="1" m="1" x="7"/>
        <item h="1" m="1" x="19"/>
        <item h="1" m="1" x="10"/>
        <item h="1" m="1" x="17"/>
        <item h="1" m="1" x="9"/>
        <item h="1" m="1" x="4"/>
        <item h="1" m="1" x="16"/>
        <item h="1" m="1" x="8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4">
    <i>
      <x v="1"/>
      <x v="49"/>
      <x v="77"/>
      <x/>
      <x v="1"/>
      <x v="2"/>
      <x v="64"/>
      <x/>
      <x v="63"/>
      <x v="21"/>
    </i>
    <i r="1">
      <x v="57"/>
      <x v="46"/>
      <x/>
      <x v="1"/>
      <x v="1"/>
      <x v="67"/>
      <x/>
      <x v="66"/>
      <x v="16"/>
    </i>
    <i>
      <x v="15"/>
      <x v="80"/>
      <x v="45"/>
      <x/>
      <x v="1"/>
      <x v="1"/>
      <x v="90"/>
      <x/>
      <x/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1340">
      <pivotArea field="14" type="button" dataOnly="0" labelOnly="1" outline="0" axis="axisRow" fieldPosition="3"/>
    </format>
    <format dxfId="133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33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33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33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33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33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33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332">
      <pivotArea grandRow="1" outline="0" collapsedLevelsAreSubtotals="1" fieldPosition="0"/>
    </format>
    <format dxfId="133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33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329">
      <pivotArea dataOnly="0" labelOnly="1" outline="0" fieldPosition="0">
        <references count="1">
          <reference field="1" count="0"/>
        </references>
      </pivotArea>
    </format>
    <format dxfId="1328">
      <pivotArea field="14" type="button" dataOnly="0" labelOnly="1" outline="0" axis="axisRow" fieldPosition="3"/>
    </format>
    <format dxfId="1327">
      <pivotArea dataOnly="0" labelOnly="1" grandRow="1" outline="0" fieldPosition="0"/>
    </format>
    <format dxfId="1326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132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13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3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132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132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32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131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131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1317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316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131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314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31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312">
      <pivotArea dataOnly="0" labelOnly="1" outline="0" axis="axisValues" fieldPosition="0"/>
    </format>
    <format dxfId="1311">
      <pivotArea outline="0" collapsedLevelsAreSubtotals="1" fieldPosition="0"/>
    </format>
    <format dxfId="1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9">
      <pivotArea dataOnly="0" outline="0" fieldPosition="0">
        <references count="1">
          <reference field="4294967294" count="1">
            <x v="1"/>
          </reference>
        </references>
      </pivotArea>
    </format>
    <format dxfId="1308">
      <pivotArea field="2" type="button" dataOnly="0" labelOnly="1" outline="0" axis="axisRow" fieldPosition="0"/>
    </format>
    <format dxfId="1307">
      <pivotArea field="0" type="button" dataOnly="0" labelOnly="1" outline="0" axis="axisRow" fieldPosition="1"/>
    </format>
    <format dxfId="1306">
      <pivotArea field="1" type="button" dataOnly="0" labelOnly="1" outline="0" axis="axisRow" fieldPosition="2"/>
    </format>
    <format dxfId="1305">
      <pivotArea field="14" type="button" dataOnly="0" labelOnly="1" outline="0" axis="axisRow" fieldPosition="3"/>
    </format>
    <format dxfId="1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3">
      <pivotArea type="all" dataOnly="0" outline="0" fieldPosition="0"/>
    </format>
    <format dxfId="1302">
      <pivotArea type="all" dataOnly="0" outline="0" fieldPosition="0"/>
    </format>
    <format dxfId="1301">
      <pivotArea field="1" type="button" dataOnly="0" labelOnly="1" outline="0" axis="axisRow" fieldPosition="2"/>
    </format>
    <format dxfId="1300">
      <pivotArea field="28" type="button" dataOnly="0" labelOnly="1" outline="0"/>
    </format>
    <format dxfId="1299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1298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1297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1296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1295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1294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1293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1292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1291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1290">
      <pivotArea dataOnly="0" outline="0" fieldPosition="0">
        <references count="1">
          <reference field="4294967294" count="1">
            <x v="0"/>
          </reference>
        </references>
      </pivotArea>
    </format>
    <format dxfId="1289">
      <pivotArea field="9" type="button" dataOnly="0" labelOnly="1" outline="0" axis="axisRow" fieldPosition="4"/>
    </format>
    <format dxfId="1288">
      <pivotArea field="18" type="button" dataOnly="0" labelOnly="1" outline="0" axis="axisRow" fieldPosition="5"/>
    </format>
    <format dxfId="128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28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28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1284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1283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282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281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1280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27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1278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1277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1276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1275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1274">
      <pivotArea field="3" type="button" dataOnly="0" labelOnly="1" outline="0" axis="axisRow" fieldPosition="6"/>
    </format>
    <format dxfId="1273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27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101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98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showAll="0" defaultSubtotal="0">
      <items count="12">
        <item m="1" x="5"/>
        <item m="1" x="3"/>
        <item m="1" x="6"/>
        <item m="1" x="10"/>
        <item m="1" x="7"/>
        <item m="1" x="11"/>
        <item m="1" x="8"/>
        <item m="1" x="2"/>
        <item x="0"/>
        <item m="1" x="4"/>
        <item m="1" x="9"/>
        <item x="1"/>
      </items>
    </pivotField>
    <pivotField compact="0" numFmtId="44" outline="0" showAll="0" defaultSubtotal="0"/>
    <pivotField axis="axisRow" compact="0" outline="0" showAll="0" defaultSubtotal="0">
      <items count="13">
        <item h="1" x="0"/>
        <item x="2"/>
        <item x="5"/>
        <item x="3"/>
        <item m="1" x="12"/>
        <item x="4"/>
        <item m="1" x="9"/>
        <item m="1" x="11"/>
        <item x="1"/>
        <item x="6"/>
        <item m="1" x="10"/>
        <item x="8"/>
        <item x="7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23">
    <i>
      <x/>
      <x v="29"/>
      <x v="72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77"/>
      <x v="49"/>
      <x v="1"/>
      <x/>
      <x v="8"/>
      <x v="2"/>
    </i>
    <i r="1">
      <x v="81"/>
      <x v="97"/>
      <x v="1"/>
      <x/>
      <x v="8"/>
      <x v="1"/>
    </i>
    <i r="1">
      <x v="88"/>
      <x v="94"/>
      <x v="1"/>
      <x/>
      <x v="8"/>
      <x v="11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84"/>
      <x v="74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9"/>
      <x v="7"/>
      <x v="16"/>
      <x v="1"/>
      <x/>
      <x v="8"/>
      <x v="1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r="1">
      <x v="45"/>
      <x v="80"/>
      <x v="1"/>
      <x/>
      <x v="8"/>
      <x v="1"/>
    </i>
    <i r="1">
      <x v="75"/>
      <x v="75"/>
      <x v="1"/>
      <x/>
      <x v="8"/>
      <x v="1"/>
    </i>
    <i r="1">
      <x v="96"/>
      <x v="81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1272">
      <pivotArea field="14" type="button" dataOnly="0" labelOnly="1" outline="0" axis="axisRow" fieldPosition="4"/>
    </format>
    <format dxfId="1271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27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26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26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26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26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26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264">
      <pivotArea grandRow="1" outline="0" collapsedLevelsAreSubtotals="1" fieldPosition="0"/>
    </format>
    <format dxfId="1263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262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261">
      <pivotArea dataOnly="0" labelOnly="1" outline="0" fieldPosition="0">
        <references count="1">
          <reference field="1" count="0"/>
        </references>
      </pivotArea>
    </format>
    <format dxfId="1260">
      <pivotArea field="2" type="button" dataOnly="0" labelOnly="1" outline="0" axis="axisRow" fieldPosition="0"/>
    </format>
    <format dxfId="1259">
      <pivotArea field="1" type="button" dataOnly="0" labelOnly="1" outline="0" axis="axisRow" fieldPosition="1"/>
    </format>
    <format dxfId="1258">
      <pivotArea field="0" type="button" dataOnly="0" labelOnly="1" outline="0" axis="axisRow" fieldPosition="2"/>
    </format>
    <format dxfId="1257">
      <pivotArea dataOnly="0" labelOnly="1" outline="0" axis="axisValues" fieldPosition="0"/>
    </format>
    <format dxfId="12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5">
      <pivotArea outline="0" collapsedLevelsAreSubtotals="1" fieldPosition="0"/>
    </format>
    <format dxfId="1254">
      <pivotArea field="9" type="button" dataOnly="0" labelOnly="1" outline="0" axis="axisRow" fieldPosition="3"/>
    </format>
    <format dxfId="1253">
      <pivotArea field="14" type="button" dataOnly="0" labelOnly="1" outline="0" axis="axisRow" fieldPosition="4"/>
    </format>
    <format dxfId="1252">
      <pivotArea field="16" type="button" dataOnly="0" labelOnly="1" outline="0" axis="axisRow" fieldPosition="5"/>
    </format>
    <format dxfId="1251">
      <pivotArea field="18" type="button" dataOnly="0" labelOnly="1" outline="0" axis="axisRow" fieldPosition="6"/>
    </format>
    <format dxfId="1250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9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8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5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2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1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40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39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1238">
      <pivotArea field="2" type="button" dataOnly="0" labelOnly="1" outline="0" axis="axisRow" fieldPosition="0"/>
    </format>
    <format dxfId="1237">
      <pivotArea field="1" type="button" dataOnly="0" labelOnly="1" outline="0" axis="axisRow" fieldPosition="1"/>
    </format>
    <format dxfId="1236">
      <pivotArea field="0" type="button" dataOnly="0" labelOnly="1" outline="0" axis="axisRow" fieldPosition="2"/>
    </format>
    <format dxfId="1235">
      <pivotArea field="9" type="button" dataOnly="0" labelOnly="1" outline="0" axis="axisRow" fieldPosition="3"/>
    </format>
    <format dxfId="1234">
      <pivotArea field="14" type="button" dataOnly="0" labelOnly="1" outline="0" axis="axisRow" fieldPosition="4"/>
    </format>
    <format dxfId="1233">
      <pivotArea field="16" type="button" dataOnly="0" labelOnly="1" outline="0" axis="axisRow" fieldPosition="5"/>
    </format>
    <format dxfId="1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1">
      <pivotArea field="2" type="button" dataOnly="0" labelOnly="1" outline="0" axis="axisRow" fieldPosition="0"/>
    </format>
    <format dxfId="1230">
      <pivotArea field="1" type="button" dataOnly="0" labelOnly="1" outline="0" axis="axisRow" fieldPosition="1"/>
    </format>
    <format dxfId="1229">
      <pivotArea field="0" type="button" dataOnly="0" labelOnly="1" outline="0" axis="axisRow" fieldPosition="2"/>
    </format>
    <format dxfId="1228">
      <pivotArea field="9" type="button" dataOnly="0" labelOnly="1" outline="0" axis="axisRow" fieldPosition="3"/>
    </format>
    <format dxfId="1227">
      <pivotArea field="14" type="button" dataOnly="0" labelOnly="1" outline="0" axis="axisRow" fieldPosition="4"/>
    </format>
    <format dxfId="1226">
      <pivotArea field="16" type="button" dataOnly="0" labelOnly="1" outline="0" axis="axisRow" fieldPosition="5"/>
    </format>
    <format dxfId="1225">
      <pivotArea field="18" type="button" dataOnly="0" labelOnly="1" outline="0" axis="axisRow" fieldPosition="6"/>
    </format>
    <format dxfId="1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0">
      <pivotArea field="18" type="button" dataOnly="0" labelOnly="1" outline="0" axis="axisRow" fieldPosition="6"/>
    </format>
    <format dxfId="1219">
      <pivotArea dataOnly="0" labelOnly="1" grandRow="1" outline="0" fieldPosition="0"/>
    </format>
    <format dxfId="1218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7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6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5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3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12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1211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121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1209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208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207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06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205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204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203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02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20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1200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9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1197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1196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5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193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2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9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1190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118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8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87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186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185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1184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118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1182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1181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4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101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98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multipleItemSelectionAllowed="1" showAll="0" defaultSubtotal="0">
      <items count="12">
        <item m="1" x="5"/>
        <item m="1" x="3"/>
        <item m="1" x="6"/>
        <item m="1" x="10"/>
        <item m="1" x="7"/>
        <item m="1" x="11"/>
        <item m="1" x="8"/>
        <item m="1" x="2"/>
        <item h="1" x="0"/>
        <item m="1" x="4"/>
        <item m="1" x="9"/>
        <item h="1"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10">
        <item x="7"/>
        <item x="2"/>
        <item x="5"/>
        <item x="6"/>
        <item x="1"/>
        <item x="3"/>
        <item x="4"/>
        <item x="0"/>
        <item x="9"/>
        <item x="8"/>
      </items>
    </pivotField>
    <pivotField axis="axisRow" compact="0" outline="0" showAll="0" defaultSubtotal="0">
      <items count="12">
        <item m="1" x="8"/>
        <item x="3"/>
        <item m="1" x="9"/>
        <item m="1" x="11"/>
        <item x="2"/>
        <item x="4"/>
        <item x="6"/>
        <item x="5"/>
        <item x="1"/>
        <item m="1" x="10"/>
        <item x="7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1180">
      <pivotArea field="14" type="button" dataOnly="0" labelOnly="1" outline="0" axis="axisRow" fieldPosition="4"/>
    </format>
    <format dxfId="117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17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17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7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17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17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17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17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171">
      <pivotArea grandRow="1" outline="0" collapsedLevelsAreSubtotals="1" fieldPosition="0"/>
    </format>
    <format dxfId="1170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1169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1168">
      <pivotArea outline="0" collapsedLevelsAreSubtotals="1" fieldPosition="0"/>
    </format>
    <format dxfId="1167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116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1165">
      <pivotArea field="2" type="button" dataOnly="0" labelOnly="1" outline="0" axis="axisRow" fieldPosition="0"/>
    </format>
    <format dxfId="1164">
      <pivotArea field="0" type="button" dataOnly="0" labelOnly="1" outline="0" axis="axisRow" fieldPosition="2"/>
    </format>
    <format dxfId="1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2">
      <pivotArea dataOnly="0" labelOnly="1" outline="0" fieldPosition="0">
        <references count="1">
          <reference field="16" count="0"/>
        </references>
      </pivotArea>
    </format>
    <format dxfId="1161">
      <pivotArea dataOnly="0" labelOnly="1" grandRow="1" outline="0" fieldPosition="0"/>
    </format>
    <format dxfId="116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115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1158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115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115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5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3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2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1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50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8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7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6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3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2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4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39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3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113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113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113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1134">
      <pivotArea field="2" type="button" dataOnly="0" labelOnly="1" outline="0" axis="axisRow" fieldPosition="0"/>
    </format>
    <format dxfId="1133">
      <pivotArea field="1" type="button" dataOnly="0" labelOnly="1" outline="0" axis="axisRow" fieldPosition="1"/>
    </format>
    <format dxfId="1132">
      <pivotArea field="0" type="button" dataOnly="0" labelOnly="1" outline="0" axis="axisRow" fieldPosition="2"/>
    </format>
    <format dxfId="1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0">
      <pivotArea field="16" type="button" dataOnly="0" labelOnly="1" outline="0" axis="axisRow" fieldPosition="3"/>
    </format>
    <format dxfId="1129">
      <pivotArea field="1" type="button" dataOnly="0" labelOnly="1" outline="0" axis="axisRow" fieldPosition="1"/>
    </format>
    <format dxfId="1128">
      <pivotArea type="all" dataOnly="0" outline="0" fieldPosition="0"/>
    </format>
    <format dxfId="1127">
      <pivotArea dataOnly="0" labelOnly="1" outline="0" fieldPosition="0">
        <references count="1">
          <reference field="2" count="1">
            <x v="2"/>
          </reference>
        </references>
      </pivotArea>
    </format>
    <format dxfId="112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1125">
      <pivotArea field="24" type="button" dataOnly="0" labelOnly="1" outline="0" axis="axisRow" fieldPosition="5"/>
    </format>
    <format dxfId="1124">
      <pivotArea field="25" type="button" dataOnly="0" labelOnly="1" outline="0" axis="axisRow" fieldPosition="6"/>
    </format>
    <format dxfId="1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2">
      <pivotArea field="16" type="button" dataOnly="0" labelOnly="1" outline="0" axis="axisRow" fieldPosition="3"/>
    </format>
    <format dxfId="1121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66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101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98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63">
    <i>
      <x/>
      <x v="50"/>
      <x v="101"/>
      <x v="1"/>
      <x v="7"/>
    </i>
    <i r="1">
      <x v="53"/>
      <x v="73"/>
      <x v="1"/>
      <x v="7"/>
    </i>
    <i r="1">
      <x v="54"/>
      <x v="99"/>
      <x v="1"/>
      <x/>
    </i>
    <i r="1">
      <x v="55"/>
      <x v="31"/>
      <x v="1"/>
      <x v="7"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48"/>
      <x v="100"/>
      <x v="1"/>
      <x v="7"/>
    </i>
    <i r="1">
      <x v="51"/>
      <x v="80"/>
      <x v="1"/>
      <x v="7"/>
    </i>
    <i r="1">
      <x v="52"/>
      <x v="89"/>
      <x v="1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5"/>
      <x v="74"/>
      <x v="9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24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71"/>
      <x v="85"/>
      <x v="1"/>
      <x v="7"/>
    </i>
    <i r="1"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8"/>
      <x v="92"/>
      <x v="94"/>
      <x v="1"/>
      <x v="7"/>
    </i>
    <i>
      <x v="9"/>
      <x/>
      <x v="11"/>
      <x v="1"/>
      <x v="7"/>
    </i>
    <i r="1">
      <x v="1"/>
      <x v="12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3"/>
      <x v="21"/>
      <x v="1"/>
      <x v="7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1120">
      <pivotArea field="14" type="button" dataOnly="0" labelOnly="1" outline="0" axis="axisRow" fieldPosition="3"/>
    </format>
    <format dxfId="111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11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11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1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11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11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11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112">
      <pivotArea grandRow="1" outline="0" collapsedLevelsAreSubtotals="1" fieldPosition="0"/>
    </format>
    <format dxfId="111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11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09">
      <pivotArea dataOnly="0" labelOnly="1" outline="0" fieldPosition="0">
        <references count="1">
          <reference field="1" count="0"/>
        </references>
      </pivotArea>
    </format>
    <format dxfId="1108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110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106">
      <pivotArea dataOnly="0" labelOnly="1" outline="0" axis="axisValues" fieldPosition="0"/>
    </format>
    <format dxfId="1105">
      <pivotArea outline="0" collapsedLevelsAreSubtotals="1" fieldPosition="0"/>
    </format>
    <format dxfId="11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3">
      <pivotArea dataOnly="0" outline="0" fieldPosition="0">
        <references count="1">
          <reference field="4294967294" count="1">
            <x v="1"/>
          </reference>
        </references>
      </pivotArea>
    </format>
    <format dxfId="1102">
      <pivotArea field="2" type="button" dataOnly="0" labelOnly="1" outline="0" axis="axisRow" fieldPosition="0"/>
    </format>
    <format dxfId="1101">
      <pivotArea field="0" type="button" dataOnly="0" labelOnly="1" outline="0" axis="axisRow" fieldPosition="1"/>
    </format>
    <format dxfId="1100">
      <pivotArea field="1" type="button" dataOnly="0" labelOnly="1" outline="0" axis="axisRow" fieldPosition="2"/>
    </format>
    <format dxfId="1099">
      <pivotArea field="14" type="button" dataOnly="0" labelOnly="1" outline="0" axis="axisRow" fieldPosition="3"/>
    </format>
    <format dxfId="10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7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1096">
      <pivotArea dataOnly="0" outline="0" fieldPosition="0">
        <references count="1">
          <reference field="4294967294" count="1">
            <x v="2"/>
          </reference>
        </references>
      </pivotArea>
    </format>
    <format dxfId="10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10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109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09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109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108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108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108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1086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108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108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108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1082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08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1080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1079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107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1077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1076">
      <pivotArea field="13" type="button" dataOnly="0" labelOnly="1" outline="0" axis="axisRow" fieldPosition="4"/>
    </format>
    <format dxfId="1075">
      <pivotArea field="2" type="button" dataOnly="0" labelOnly="1" outline="0" axis="axisRow" fieldPosition="0"/>
    </format>
    <format dxfId="1074">
      <pivotArea field="0" type="button" dataOnly="0" labelOnly="1" outline="0" axis="axisRow" fieldPosition="1"/>
    </format>
    <format dxfId="1073">
      <pivotArea field="1" type="button" dataOnly="0" labelOnly="1" outline="0" axis="axisRow" fieldPosition="2"/>
    </format>
    <format dxfId="1072">
      <pivotArea field="14" type="button" dataOnly="0" labelOnly="1" outline="0" axis="axisRow" fieldPosition="3"/>
    </format>
    <format dxfId="1071">
      <pivotArea field="13" type="button" dataOnly="0" labelOnly="1" outline="0" axis="axisRow" fieldPosition="4"/>
    </format>
    <format dxfId="10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69">
      <pivotArea field="14" type="button" dataOnly="0" labelOnly="1" outline="0" axis="axisRow" fieldPosition="3"/>
    </format>
    <format dxfId="1068">
      <pivotArea field="13" type="button" dataOnly="0" labelOnly="1" outline="0" axis="axisRow" fieldPosition="4"/>
    </format>
    <format dxfId="1067">
      <pivotArea dataOnly="0" labelOnly="1" grandRow="1" outline="0" fieldPosition="0"/>
    </format>
    <format dxfId="1066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106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106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106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106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106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1060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05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105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057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056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5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4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3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2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1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50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4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04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4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4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104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104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1043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042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104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04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103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103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03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03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103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103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1033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1032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1031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030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029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02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027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26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025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02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02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02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021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02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101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01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860" dataDxfId="859" headerRowCellStyle="Currency" dataCellStyle="Currency">
  <autoFilter ref="A3:AC635"/>
  <tableColumns count="29">
    <tableColumn id="1" name="Part Number" dataDxfId="858"/>
    <tableColumn id="2" name="Description" dataDxfId="857"/>
    <tableColumn id="3" name="Supplier" dataDxfId="856"/>
    <tableColumn id="4" name="Cost " dataDxfId="855" dataCellStyle="Currency"/>
    <tableColumn id="5" name="shipping" dataDxfId="854" dataCellStyle="Currency"/>
    <tableColumn id="6" name="Tax" dataDxfId="853" dataCellStyle="Currency">
      <calculatedColumnFormula>9%*Table1[[#This Row],[Cost ]]</calculatedColumnFormula>
    </tableColumn>
    <tableColumn id="7" name="Web-link" dataDxfId="852"/>
    <tableColumn id="9" name="Minimum order quantity" dataDxfId="851"/>
    <tableColumn id="8" name="Comments" dataDxfId="850"/>
    <tableColumn id="10" name="extended quantity" dataDxfId="849" dataCellStyle="Currency">
      <calculatedColumnFormula>SUMIF('Multi-level BOM'!D$4:D$467,Table1[[#This Row],[Part Number]],'Multi-level BOM'!H$4:H$467)</calculatedColumnFormula>
    </tableColumn>
    <tableColumn id="15" name="Ideal cost" dataDxfId="84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847" dataCellStyle="Currency">
      <calculatedColumnFormula>IF(Table1[[#This Row],[Buy-now costs]]&gt;0,"X","")</calculatedColumnFormula>
    </tableColumn>
    <tableColumn id="28" name="Quantity purchased" dataDxfId="846" dataCellStyle="Currency"/>
    <tableColumn id="29" name="Quantity donated" dataDxfId="845" dataCellStyle="Currency"/>
    <tableColumn id="17" name="quantity on-hand" dataDxfId="844" dataCellStyle="Currency"/>
    <tableColumn id="26" name="Ideal cost of parts on hand" dataDxfId="84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842" dataCellStyle="Currency"/>
    <tableColumn id="27" name="Ideal cost of parts on order" dataDxfId="84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84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839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83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83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83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835" dataCellStyle="Currency">
      <calculatedColumnFormula>IF(#REF!="x",0,"FRED")</calculatedColumnFormula>
    </tableColumn>
    <tableColumn id="23" name="Order date" dataDxfId="834" dataCellStyle="Currency"/>
    <tableColumn id="25" name="Due date" dataDxfId="833" dataCellStyle="Currency"/>
    <tableColumn id="24" name="received date" dataDxfId="832" dataCellStyle="Currency"/>
    <tableColumn id="19" name="comments2" dataDxfId="831" dataCellStyle="Currency"/>
    <tableColumn id="18" name="Buy-now costs" dataDxfId="83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hyperlink" Target="https://www.aliexpress.com/item/33058930261.html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smile.amazon.com/approx-thermistor-KEENOVO-Silicone-Printer/dp/B011U919UO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workbookViewId="0">
      <selection activeCell="D4" sqref="D4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89" t="s">
        <v>1075</v>
      </c>
      <c r="C1" s="89" t="s">
        <v>1077</v>
      </c>
      <c r="D1" s="89" t="s">
        <v>1074</v>
      </c>
      <c r="E1" s="66" t="s">
        <v>1078</v>
      </c>
    </row>
    <row r="2" spans="1:5" x14ac:dyDescent="0.25">
      <c r="A2" t="s">
        <v>1073</v>
      </c>
      <c r="B2" s="65">
        <f>Parts!K2</f>
        <v>1722.4836737256137</v>
      </c>
      <c r="C2" s="65">
        <f>Parts!W2</f>
        <v>112.72941259786614</v>
      </c>
      <c r="D2" s="65">
        <f>SUM(D4:D6)</f>
        <v>1535.2027200000002</v>
      </c>
    </row>
    <row r="4" spans="1:5" x14ac:dyDescent="0.25">
      <c r="A4" t="s">
        <v>1076</v>
      </c>
      <c r="B4" s="65">
        <f>GETPIVOTDATA("Sum of Ideal cost of parts on hand",'Parts on-hand'!$A$3)</f>
        <v>1455.6469017717679</v>
      </c>
      <c r="C4" s="65">
        <f>GETPIVOTDATA("Sum of Cost of excess material",'Parts on-hand'!$A$3)</f>
        <v>68.057649097866161</v>
      </c>
      <c r="D4" s="90">
        <f>GETPIVOTDATA("Sum of Actual cost",'Parts on-hand'!$A$3)</f>
        <v>1213.2359200000003</v>
      </c>
      <c r="E4" s="65" t="str">
        <f>TEXT(B4-D4,"$0.00")&amp;" doanted material"</f>
        <v>$242.41 doanted material</v>
      </c>
    </row>
    <row r="5" spans="1:5" x14ac:dyDescent="0.25">
      <c r="A5" t="s">
        <v>1079</v>
      </c>
      <c r="B5" s="65">
        <f>GETPIVOTDATA("Sum of Ideal cost of parts on order",'Parts on-order'!$A$3)</f>
        <v>0</v>
      </c>
      <c r="C5" s="65">
        <f>GETPIVOTDATA("Sum of Cost of excess material",'Parts on-order'!$A$3)</f>
        <v>0</v>
      </c>
      <c r="D5" s="65">
        <f>B5+C5</f>
        <v>0</v>
      </c>
    </row>
    <row r="6" spans="1:5" x14ac:dyDescent="0.25">
      <c r="A6" t="s">
        <v>1080</v>
      </c>
      <c r="B6" s="90">
        <f>GETPIVOTDATA("Sum of Remaining ideal cost",'Not yet ordered'!$A$4)</f>
        <v>274.35421650000001</v>
      </c>
      <c r="C6" s="90">
        <f>GETPIVOTDATA("Sum of Cost of excess material",'Not yet ordered'!$A$4)</f>
        <v>47.612583500000007</v>
      </c>
      <c r="D6" s="90">
        <f>B6+C6</f>
        <v>321.96680000000003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3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1058</v>
      </c>
    </row>
    <row r="2" spans="1:12" ht="18.75" x14ac:dyDescent="0.3">
      <c r="A2" s="72"/>
    </row>
    <row r="3" spans="1:12" x14ac:dyDescent="0.25">
      <c r="A3" s="74" t="s">
        <v>909</v>
      </c>
      <c r="B3" s="2" t="s">
        <v>910</v>
      </c>
    </row>
    <row r="5" spans="1:12" s="63" customFormat="1" ht="60" x14ac:dyDescent="0.25">
      <c r="A5" s="70" t="s">
        <v>3</v>
      </c>
      <c r="B5" s="70" t="s">
        <v>1</v>
      </c>
      <c r="C5" s="77" t="s">
        <v>2</v>
      </c>
      <c r="D5" s="73" t="s">
        <v>865</v>
      </c>
      <c r="E5" s="70" t="s">
        <v>694</v>
      </c>
      <c r="F5" s="70" t="s">
        <v>1059</v>
      </c>
      <c r="G5" s="82" t="s">
        <v>1060</v>
      </c>
      <c r="H5" s="74" t="s">
        <v>652</v>
      </c>
      <c r="I5" s="74" t="s">
        <v>653</v>
      </c>
      <c r="J5" s="74" t="s">
        <v>4</v>
      </c>
      <c r="K5" s="101" t="s">
        <v>1057</v>
      </c>
      <c r="L5" s="76" t="s">
        <v>1053</v>
      </c>
    </row>
    <row r="6" spans="1:12" s="2" customFormat="1" ht="45" x14ac:dyDescent="0.25">
      <c r="A6" s="102" t="s">
        <v>656</v>
      </c>
      <c r="B6" s="2" t="s">
        <v>56</v>
      </c>
      <c r="C6" s="101" t="s">
        <v>834</v>
      </c>
      <c r="D6" s="2">
        <v>0</v>
      </c>
      <c r="E6" s="38">
        <v>1</v>
      </c>
      <c r="F6" s="2">
        <v>2</v>
      </c>
      <c r="G6" s="2">
        <v>10.99</v>
      </c>
      <c r="H6" s="2">
        <v>0</v>
      </c>
      <c r="I6" s="75">
        <v>0.98909999999999998</v>
      </c>
      <c r="J6" s="2" t="s">
        <v>838</v>
      </c>
      <c r="K6" s="76">
        <v>0</v>
      </c>
      <c r="L6" s="76">
        <v>11.979100000000001</v>
      </c>
    </row>
    <row r="7" spans="1:12" s="2" customFormat="1" ht="45" x14ac:dyDescent="0.25">
      <c r="A7" s="102"/>
      <c r="B7" s="2" t="s">
        <v>64</v>
      </c>
      <c r="C7" s="101" t="s">
        <v>969</v>
      </c>
      <c r="D7" s="2">
        <v>0</v>
      </c>
      <c r="E7" s="38">
        <v>1</v>
      </c>
      <c r="F7" s="2">
        <v>1</v>
      </c>
      <c r="G7" s="2">
        <v>13.99</v>
      </c>
      <c r="H7" s="2">
        <v>0</v>
      </c>
      <c r="I7" s="75">
        <v>1.2590999999999999</v>
      </c>
      <c r="J7" s="2" t="s">
        <v>956</v>
      </c>
      <c r="K7" s="76">
        <v>0</v>
      </c>
      <c r="L7" s="76">
        <v>0</v>
      </c>
    </row>
    <row r="8" spans="1:12" s="2" customFormat="1" x14ac:dyDescent="0.25">
      <c r="A8" s="2" t="s">
        <v>1052</v>
      </c>
      <c r="B8" s="2" t="s">
        <v>87</v>
      </c>
      <c r="C8" s="101" t="s">
        <v>1008</v>
      </c>
      <c r="D8" s="2">
        <v>0</v>
      </c>
      <c r="E8" s="38">
        <v>1</v>
      </c>
      <c r="F8" s="2">
        <v>1</v>
      </c>
      <c r="G8" s="2" t="s">
        <v>1052</v>
      </c>
      <c r="H8" s="2">
        <v>0</v>
      </c>
      <c r="I8" s="75">
        <v>0</v>
      </c>
      <c r="J8" s="2" t="s">
        <v>1052</v>
      </c>
      <c r="K8" s="76">
        <v>0</v>
      </c>
      <c r="L8" s="76">
        <v>0</v>
      </c>
    </row>
    <row r="9" spans="1:12" s="2" customFormat="1" x14ac:dyDescent="0.25">
      <c r="A9" s="2" t="s">
        <v>1051</v>
      </c>
      <c r="K9" s="76">
        <v>0</v>
      </c>
      <c r="L9" s="76">
        <v>11.979100000000001</v>
      </c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B22" sqref="B5:B26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1054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3" t="s">
        <v>865</v>
      </c>
      <c r="F4" s="70" t="s">
        <v>1046</v>
      </c>
      <c r="G4" s="70" t="s">
        <v>1059</v>
      </c>
      <c r="H4" s="101" t="s">
        <v>1082</v>
      </c>
      <c r="I4" s="101" t="s">
        <v>1053</v>
      </c>
      <c r="J4"/>
    </row>
    <row r="5" spans="1:10" x14ac:dyDescent="0.25">
      <c r="A5" s="23" t="s">
        <v>845</v>
      </c>
      <c r="B5" s="66" t="s">
        <v>990</v>
      </c>
      <c r="C5" s="61" t="s">
        <v>79</v>
      </c>
      <c r="D5" s="81">
        <v>1</v>
      </c>
      <c r="E5" s="61">
        <v>0</v>
      </c>
      <c r="F5" s="61">
        <v>0</v>
      </c>
      <c r="G5" s="68">
        <v>1</v>
      </c>
      <c r="H5" s="65">
        <v>63.64</v>
      </c>
      <c r="I5" s="65">
        <v>0</v>
      </c>
      <c r="J5"/>
    </row>
    <row r="6" spans="1:10" x14ac:dyDescent="0.25">
      <c r="A6" s="23" t="s">
        <v>656</v>
      </c>
      <c r="B6" s="66" t="s">
        <v>1037</v>
      </c>
      <c r="C6" s="61" t="s">
        <v>103</v>
      </c>
      <c r="D6" s="81">
        <v>1</v>
      </c>
      <c r="E6" s="61">
        <v>0</v>
      </c>
      <c r="F6" s="61">
        <v>0</v>
      </c>
      <c r="G6" s="68">
        <v>1</v>
      </c>
      <c r="H6" s="65">
        <v>7.5536999999999992</v>
      </c>
      <c r="I6" s="65">
        <v>0</v>
      </c>
      <c r="J6"/>
    </row>
    <row r="7" spans="1:10" x14ac:dyDescent="0.25">
      <c r="A7" s="23"/>
      <c r="B7" s="66" t="s">
        <v>1036</v>
      </c>
      <c r="C7" s="61" t="s">
        <v>102</v>
      </c>
      <c r="D7" s="81">
        <v>1</v>
      </c>
      <c r="E7" s="61">
        <v>0</v>
      </c>
      <c r="F7" s="61">
        <v>0</v>
      </c>
      <c r="G7" s="68">
        <v>1</v>
      </c>
      <c r="H7" s="65">
        <v>7.4228999999999994</v>
      </c>
      <c r="I7" s="65">
        <v>0</v>
      </c>
      <c r="J7"/>
    </row>
    <row r="8" spans="1:10" x14ac:dyDescent="0.25">
      <c r="A8" s="23"/>
      <c r="B8" s="66" t="s">
        <v>1029</v>
      </c>
      <c r="C8" s="61" t="s">
        <v>100</v>
      </c>
      <c r="D8" s="81">
        <v>1</v>
      </c>
      <c r="E8" s="61">
        <v>0</v>
      </c>
      <c r="F8" s="61">
        <v>0</v>
      </c>
      <c r="G8" s="68">
        <v>200</v>
      </c>
      <c r="H8" s="65">
        <v>3.2645500000000001E-2</v>
      </c>
      <c r="I8" s="65">
        <v>6.4964545000000005</v>
      </c>
      <c r="J8"/>
    </row>
    <row r="9" spans="1:10" x14ac:dyDescent="0.25">
      <c r="A9" s="23"/>
      <c r="B9" s="67" t="s">
        <v>654</v>
      </c>
      <c r="C9" s="61" t="s">
        <v>9</v>
      </c>
      <c r="D9" s="81">
        <v>28</v>
      </c>
      <c r="E9" s="61">
        <v>20</v>
      </c>
      <c r="F9" s="61">
        <v>0</v>
      </c>
      <c r="G9" s="68">
        <v>10</v>
      </c>
      <c r="H9" s="65">
        <v>11.76328</v>
      </c>
      <c r="I9" s="65">
        <v>2.94082</v>
      </c>
      <c r="J9"/>
    </row>
    <row r="10" spans="1:10" x14ac:dyDescent="0.25">
      <c r="A10" s="23"/>
      <c r="B10" s="66" t="s">
        <v>1006</v>
      </c>
      <c r="C10" s="61" t="s">
        <v>86</v>
      </c>
      <c r="D10" s="81">
        <v>1</v>
      </c>
      <c r="E10" s="61">
        <v>0</v>
      </c>
      <c r="F10" s="61">
        <v>0</v>
      </c>
      <c r="G10" s="68">
        <v>2</v>
      </c>
      <c r="H10" s="65">
        <v>5.1175500000000005</v>
      </c>
      <c r="I10" s="65">
        <v>5.1175500000000005</v>
      </c>
      <c r="J10"/>
    </row>
    <row r="11" spans="1:10" x14ac:dyDescent="0.25">
      <c r="A11" s="23"/>
      <c r="B11" s="66" t="s">
        <v>1005</v>
      </c>
      <c r="C11" s="61" t="s">
        <v>85</v>
      </c>
      <c r="D11" s="81">
        <v>1</v>
      </c>
      <c r="E11" s="61">
        <v>0</v>
      </c>
      <c r="F11" s="61">
        <v>0</v>
      </c>
      <c r="G11" s="68">
        <v>2</v>
      </c>
      <c r="H11" s="65">
        <v>5.9895500000000004</v>
      </c>
      <c r="I11" s="65">
        <v>5.9895500000000004</v>
      </c>
      <c r="J11"/>
    </row>
    <row r="12" spans="1:10" ht="30" x14ac:dyDescent="0.25">
      <c r="A12" s="23"/>
      <c r="B12" s="66" t="s">
        <v>969</v>
      </c>
      <c r="C12" s="61" t="s">
        <v>64</v>
      </c>
      <c r="D12" s="81">
        <v>1</v>
      </c>
      <c r="E12" s="61">
        <v>0</v>
      </c>
      <c r="F12" s="61">
        <v>0</v>
      </c>
      <c r="G12" s="68">
        <v>1</v>
      </c>
      <c r="H12" s="65">
        <v>15.2491</v>
      </c>
      <c r="I12" s="65">
        <v>0</v>
      </c>
      <c r="J12"/>
    </row>
    <row r="13" spans="1:10" ht="30" x14ac:dyDescent="0.25">
      <c r="A13" s="23"/>
      <c r="B13" s="66" t="s">
        <v>834</v>
      </c>
      <c r="C13" s="61" t="s">
        <v>56</v>
      </c>
      <c r="D13" s="81">
        <v>1</v>
      </c>
      <c r="E13" s="61">
        <v>0</v>
      </c>
      <c r="F13" s="61">
        <v>0</v>
      </c>
      <c r="G13" s="68">
        <v>2</v>
      </c>
      <c r="H13" s="65">
        <v>11.979100000000001</v>
      </c>
      <c r="I13" s="65">
        <v>11.979100000000001</v>
      </c>
      <c r="J13"/>
    </row>
    <row r="14" spans="1:10" x14ac:dyDescent="0.25">
      <c r="A14" s="23"/>
      <c r="B14" s="66" t="s">
        <v>1034</v>
      </c>
      <c r="C14" s="61" t="s">
        <v>104</v>
      </c>
      <c r="D14" s="81">
        <v>1</v>
      </c>
      <c r="E14" s="61">
        <v>0</v>
      </c>
      <c r="F14" s="61">
        <v>0</v>
      </c>
      <c r="G14" s="68">
        <v>1</v>
      </c>
      <c r="H14" s="65">
        <v>9.4829999999999988</v>
      </c>
      <c r="I14" s="65">
        <v>0</v>
      </c>
      <c r="J14"/>
    </row>
    <row r="15" spans="1:10" ht="30" x14ac:dyDescent="0.25">
      <c r="A15" s="23"/>
      <c r="B15" s="66" t="s">
        <v>1031</v>
      </c>
      <c r="C15" s="61" t="s">
        <v>101</v>
      </c>
      <c r="D15" s="81">
        <v>1</v>
      </c>
      <c r="E15" s="61">
        <v>0</v>
      </c>
      <c r="F15" s="61">
        <v>0</v>
      </c>
      <c r="G15" s="68">
        <v>100</v>
      </c>
      <c r="H15" s="65">
        <v>9.7991000000000009E-2</v>
      </c>
      <c r="I15" s="65">
        <v>9.7011090000000006</v>
      </c>
      <c r="J15"/>
    </row>
    <row r="16" spans="1:10" x14ac:dyDescent="0.25">
      <c r="A16" s="61" t="s">
        <v>994</v>
      </c>
      <c r="B16" s="66" t="s">
        <v>992</v>
      </c>
      <c r="C16" s="61" t="s">
        <v>80</v>
      </c>
      <c r="D16" s="81">
        <v>1</v>
      </c>
      <c r="E16" s="61">
        <v>0</v>
      </c>
      <c r="F16" s="61">
        <v>0</v>
      </c>
      <c r="G16" s="68">
        <v>1</v>
      </c>
      <c r="H16" s="65">
        <v>3.2808999999999999</v>
      </c>
      <c r="I16" s="65">
        <v>0</v>
      </c>
      <c r="J16"/>
    </row>
    <row r="17" spans="1:10" x14ac:dyDescent="0.25">
      <c r="A17"/>
      <c r="B17" s="66" t="s">
        <v>1001</v>
      </c>
      <c r="C17" s="61" t="s">
        <v>83</v>
      </c>
      <c r="D17" s="81">
        <v>1</v>
      </c>
      <c r="E17" s="61">
        <v>0</v>
      </c>
      <c r="F17" s="61">
        <v>0</v>
      </c>
      <c r="G17" s="68">
        <v>1</v>
      </c>
      <c r="H17" s="65">
        <v>1.1990000000000001</v>
      </c>
      <c r="I17" s="65">
        <v>0</v>
      </c>
      <c r="J17"/>
    </row>
    <row r="18" spans="1:10" x14ac:dyDescent="0.25">
      <c r="A18"/>
      <c r="B18" s="66" t="s">
        <v>997</v>
      </c>
      <c r="C18" s="61" t="s">
        <v>81</v>
      </c>
      <c r="D18" s="81">
        <v>1</v>
      </c>
      <c r="E18" s="61">
        <v>0</v>
      </c>
      <c r="F18" s="61">
        <v>0</v>
      </c>
      <c r="G18" s="68">
        <v>1</v>
      </c>
      <c r="H18" s="65">
        <v>5.5589999999999993</v>
      </c>
      <c r="I18" s="65">
        <v>0</v>
      </c>
      <c r="J18"/>
    </row>
    <row r="19" spans="1:10" ht="30" x14ac:dyDescent="0.25">
      <c r="A19" s="61" t="s">
        <v>927</v>
      </c>
      <c r="B19" s="66" t="s">
        <v>926</v>
      </c>
      <c r="C19" s="61" t="s">
        <v>76</v>
      </c>
      <c r="D19" s="81">
        <v>36</v>
      </c>
      <c r="E19" s="61">
        <v>0</v>
      </c>
      <c r="F19" s="61">
        <v>0</v>
      </c>
      <c r="G19" s="68">
        <v>40</v>
      </c>
      <c r="H19" s="65">
        <v>48.491999999999997</v>
      </c>
      <c r="I19" s="65">
        <v>5.3879999999999999</v>
      </c>
      <c r="J19"/>
    </row>
    <row r="20" spans="1:10" x14ac:dyDescent="0.25">
      <c r="A20" s="61" t="s">
        <v>767</v>
      </c>
      <c r="B20" s="66" t="s">
        <v>766</v>
      </c>
      <c r="C20" s="61" t="s">
        <v>42</v>
      </c>
      <c r="D20" s="81">
        <v>3</v>
      </c>
      <c r="E20" s="61">
        <v>0</v>
      </c>
      <c r="F20" s="61">
        <v>0</v>
      </c>
      <c r="G20" s="68">
        <v>3</v>
      </c>
      <c r="H20" s="65">
        <v>21.606300000000001</v>
      </c>
      <c r="I20" s="65">
        <v>0</v>
      </c>
      <c r="J20"/>
    </row>
    <row r="21" spans="1:10" x14ac:dyDescent="0.25">
      <c r="A21" s="61" t="s">
        <v>648</v>
      </c>
      <c r="B21" s="66" t="s">
        <v>748</v>
      </c>
      <c r="C21" s="61" t="s">
        <v>23</v>
      </c>
      <c r="D21" s="81">
        <v>1</v>
      </c>
      <c r="E21" s="61">
        <v>0</v>
      </c>
      <c r="F21" s="61">
        <v>0</v>
      </c>
      <c r="G21" s="61">
        <v>1</v>
      </c>
      <c r="H21" s="65">
        <v>0</v>
      </c>
      <c r="I21" s="65">
        <v>0</v>
      </c>
      <c r="J21"/>
    </row>
    <row r="22" spans="1:10" x14ac:dyDescent="0.25">
      <c r="A22" s="61" t="s">
        <v>781</v>
      </c>
      <c r="B22" s="66" t="s">
        <v>780</v>
      </c>
      <c r="C22" s="61" t="s">
        <v>44</v>
      </c>
      <c r="D22" s="81">
        <v>5</v>
      </c>
      <c r="E22" s="61">
        <v>0</v>
      </c>
      <c r="F22" s="61">
        <v>0</v>
      </c>
      <c r="G22" s="68">
        <v>5</v>
      </c>
      <c r="H22" s="65">
        <v>36.290000000000006</v>
      </c>
      <c r="I22" s="65">
        <v>0</v>
      </c>
      <c r="J22"/>
    </row>
    <row r="23" spans="1:10" x14ac:dyDescent="0.25">
      <c r="A23" s="61" t="s">
        <v>1052</v>
      </c>
      <c r="B23" s="66" t="s">
        <v>1002</v>
      </c>
      <c r="C23" s="61" t="s">
        <v>84</v>
      </c>
      <c r="D23" s="81">
        <v>1</v>
      </c>
      <c r="E23" s="61">
        <v>0</v>
      </c>
      <c r="F23" s="61">
        <v>0</v>
      </c>
      <c r="G23" s="68">
        <v>1</v>
      </c>
      <c r="H23" s="65">
        <v>19.598200000000002</v>
      </c>
      <c r="I23" s="65">
        <v>0</v>
      </c>
      <c r="J23"/>
    </row>
    <row r="24" spans="1:10" x14ac:dyDescent="0.25">
      <c r="A24"/>
      <c r="B24" s="66" t="s">
        <v>1008</v>
      </c>
      <c r="C24" s="61" t="s">
        <v>87</v>
      </c>
      <c r="D24" s="81">
        <v>1</v>
      </c>
      <c r="E24" s="61">
        <v>0</v>
      </c>
      <c r="F24" s="61">
        <v>0</v>
      </c>
      <c r="G24" s="61">
        <v>1</v>
      </c>
      <c r="H24" s="65">
        <v>0</v>
      </c>
      <c r="I24" s="65">
        <v>0</v>
      </c>
      <c r="J24"/>
    </row>
    <row r="25" spans="1:10" x14ac:dyDescent="0.25">
      <c r="A25"/>
      <c r="B25" s="66" t="s">
        <v>1047</v>
      </c>
      <c r="C25" s="61" t="s">
        <v>82</v>
      </c>
      <c r="D25" s="81">
        <v>1</v>
      </c>
      <c r="E25" s="61">
        <v>0</v>
      </c>
      <c r="F25" s="61">
        <v>0</v>
      </c>
      <c r="G25" s="61">
        <v>1</v>
      </c>
      <c r="H25" s="65">
        <v>0</v>
      </c>
      <c r="I25" s="65">
        <v>0</v>
      </c>
      <c r="J25"/>
    </row>
    <row r="26" spans="1:10" x14ac:dyDescent="0.25">
      <c r="A26"/>
      <c r="B26" s="66" t="s">
        <v>1009</v>
      </c>
      <c r="C26" s="61" t="s">
        <v>88</v>
      </c>
      <c r="D26" s="81">
        <v>1</v>
      </c>
      <c r="E26" s="61">
        <v>0</v>
      </c>
      <c r="F26" s="61">
        <v>0</v>
      </c>
      <c r="G26" s="61">
        <v>1</v>
      </c>
      <c r="H26" s="65">
        <v>0</v>
      </c>
      <c r="I26" s="65">
        <v>0</v>
      </c>
      <c r="J26"/>
    </row>
    <row r="27" spans="1:10" x14ac:dyDescent="0.25">
      <c r="A27" s="68" t="s">
        <v>1051</v>
      </c>
      <c r="B27" s="68"/>
      <c r="C27" s="68"/>
      <c r="H27" s="65">
        <v>274.35421650000001</v>
      </c>
      <c r="I27" s="65">
        <v>47.612583500000007</v>
      </c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88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1055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1046</v>
      </c>
      <c r="E3" s="69" t="s">
        <v>865</v>
      </c>
      <c r="F3" s="74" t="s">
        <v>1066</v>
      </c>
      <c r="G3" s="74" t="s">
        <v>1068</v>
      </c>
      <c r="H3" s="4" t="s">
        <v>1087</v>
      </c>
      <c r="I3" s="101" t="s">
        <v>1053</v>
      </c>
      <c r="J3"/>
    </row>
    <row r="4" spans="1:10" x14ac:dyDescent="0.25">
      <c r="A4" s="2" t="s">
        <v>1051</v>
      </c>
      <c r="B4" s="2"/>
      <c r="C4" s="2"/>
      <c r="D4" s="2"/>
      <c r="H4" s="50"/>
      <c r="I4" s="50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/>
      <c r="E38"/>
      <c r="F38"/>
      <c r="G38"/>
      <c r="H38"/>
      <c r="I38"/>
    </row>
    <row r="39" spans="1:10" x14ac:dyDescent="0.25">
      <c r="A39"/>
      <c r="B39"/>
      <c r="C39"/>
      <c r="D39"/>
      <c r="E39"/>
      <c r="F39"/>
      <c r="G39"/>
      <c r="H39"/>
      <c r="I39"/>
    </row>
    <row r="40" spans="1:10" x14ac:dyDescent="0.25">
      <c r="A40"/>
      <c r="B40"/>
      <c r="C40"/>
      <c r="D40"/>
      <c r="E40"/>
      <c r="F40"/>
      <c r="G40"/>
      <c r="H40"/>
      <c r="I40"/>
    </row>
    <row r="41" spans="1:10" x14ac:dyDescent="0.25">
      <c r="A41"/>
      <c r="B41"/>
      <c r="C41"/>
      <c r="D41"/>
      <c r="E41"/>
      <c r="F41"/>
      <c r="G41"/>
      <c r="H41"/>
      <c r="I41"/>
    </row>
    <row r="42" spans="1:10" x14ac:dyDescent="0.25">
      <c r="A42"/>
      <c r="B42"/>
      <c r="C42"/>
      <c r="D42"/>
      <c r="E42"/>
      <c r="F42"/>
      <c r="G42"/>
      <c r="H42"/>
      <c r="I42"/>
    </row>
    <row r="43" spans="1:10" x14ac:dyDescent="0.25">
      <c r="A43"/>
      <c r="B43"/>
      <c r="C43"/>
      <c r="D43"/>
      <c r="E43"/>
      <c r="F43"/>
      <c r="G43"/>
      <c r="H43"/>
      <c r="I43"/>
    </row>
    <row r="44" spans="1:10" x14ac:dyDescent="0.25">
      <c r="A44"/>
      <c r="B44"/>
      <c r="C44"/>
      <c r="D44"/>
      <c r="E44"/>
      <c r="F44"/>
      <c r="G44"/>
      <c r="H44"/>
      <c r="I44"/>
    </row>
    <row r="45" spans="1:10" x14ac:dyDescent="0.25">
      <c r="A45"/>
      <c r="B45"/>
      <c r="C45"/>
      <c r="D45"/>
      <c r="E45"/>
      <c r="F45"/>
      <c r="G45"/>
      <c r="H45"/>
      <c r="I45"/>
    </row>
    <row r="46" spans="1:10" x14ac:dyDescent="0.25">
      <c r="A46"/>
      <c r="B46"/>
      <c r="C46"/>
      <c r="D46"/>
      <c r="E46"/>
      <c r="F46"/>
      <c r="G46"/>
      <c r="H46"/>
      <c r="I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" workbookViewId="0">
      <selection activeCell="J2" sqref="J2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  <col min="8" max="8" width="12" customWidth="1"/>
  </cols>
  <sheetData>
    <row r="1" spans="1:10" ht="18.75" x14ac:dyDescent="0.3">
      <c r="A1" s="72" t="s">
        <v>1056</v>
      </c>
    </row>
    <row r="2" spans="1:10" x14ac:dyDescent="0.25">
      <c r="J2">
        <f>SUM(J4:J215)</f>
        <v>150.79350566666668</v>
      </c>
    </row>
    <row r="3" spans="1:10" s="12" customFormat="1" ht="60" x14ac:dyDescent="0.25">
      <c r="A3" s="97" t="s">
        <v>3</v>
      </c>
      <c r="B3" s="97" t="s">
        <v>1</v>
      </c>
      <c r="C3" s="97" t="s">
        <v>2</v>
      </c>
      <c r="D3" s="98" t="s">
        <v>865</v>
      </c>
      <c r="E3" s="100" t="s">
        <v>1089</v>
      </c>
      <c r="F3" s="12" t="s">
        <v>1084</v>
      </c>
      <c r="G3" s="99" t="s">
        <v>1053</v>
      </c>
      <c r="H3" s="12" t="s">
        <v>1064</v>
      </c>
      <c r="J3" s="12" t="s">
        <v>1094</v>
      </c>
    </row>
    <row r="4" spans="1:10" x14ac:dyDescent="0.25">
      <c r="A4" s="23" t="s">
        <v>845</v>
      </c>
      <c r="B4" s="61" t="s">
        <v>57</v>
      </c>
      <c r="C4" s="66" t="s">
        <v>1096</v>
      </c>
      <c r="D4" s="61">
        <v>1</v>
      </c>
      <c r="E4" s="61" t="s">
        <v>1052</v>
      </c>
      <c r="F4" s="65">
        <v>47.273299999999999</v>
      </c>
      <c r="G4" s="71">
        <v>0</v>
      </c>
      <c r="H4" s="71">
        <v>47.27</v>
      </c>
      <c r="J4" s="61">
        <f>IF(E4&lt;&gt;"(blank)",F4,0)</f>
        <v>0</v>
      </c>
    </row>
    <row r="5" spans="1:10" ht="30" x14ac:dyDescent="0.25">
      <c r="A5" s="23"/>
      <c r="B5" s="61" t="s">
        <v>60</v>
      </c>
      <c r="C5" s="66" t="s">
        <v>844</v>
      </c>
      <c r="D5" s="61">
        <v>1</v>
      </c>
      <c r="E5" s="61" t="s">
        <v>1052</v>
      </c>
      <c r="F5" s="65">
        <v>67.98</v>
      </c>
      <c r="G5" s="71">
        <v>0</v>
      </c>
      <c r="H5" s="71">
        <v>67.98</v>
      </c>
      <c r="J5" s="61">
        <f>IF(E5&lt;&gt;"(blank)",F5,0)</f>
        <v>0</v>
      </c>
    </row>
    <row r="6" spans="1:10" x14ac:dyDescent="0.25">
      <c r="A6" s="23"/>
      <c r="B6" s="61" t="s">
        <v>61</v>
      </c>
      <c r="C6" s="66" t="s">
        <v>1069</v>
      </c>
      <c r="D6" s="68">
        <v>1</v>
      </c>
      <c r="E6" s="68">
        <v>1</v>
      </c>
      <c r="F6" s="65">
        <v>88.96</v>
      </c>
      <c r="G6" s="71">
        <v>0</v>
      </c>
      <c r="H6" s="71">
        <v>0</v>
      </c>
      <c r="J6" s="61">
        <f t="shared" ref="J6:J59" si="0">IF(E6&lt;&gt;"(blank)",F6,0)</f>
        <v>88.96</v>
      </c>
    </row>
    <row r="7" spans="1:10" ht="30" x14ac:dyDescent="0.25">
      <c r="A7" s="23"/>
      <c r="B7" s="61" t="s">
        <v>62</v>
      </c>
      <c r="C7" s="66" t="s">
        <v>849</v>
      </c>
      <c r="D7" s="61">
        <v>1</v>
      </c>
      <c r="E7" s="61" t="s">
        <v>1052</v>
      </c>
      <c r="F7" s="65">
        <v>78.48</v>
      </c>
      <c r="G7" s="71">
        <v>0</v>
      </c>
      <c r="H7" s="71">
        <v>78.48</v>
      </c>
      <c r="J7" s="61">
        <f t="shared" si="0"/>
        <v>0</v>
      </c>
    </row>
    <row r="8" spans="1:10" x14ac:dyDescent="0.25">
      <c r="A8" s="23" t="s">
        <v>656</v>
      </c>
      <c r="B8" s="61" t="s">
        <v>9</v>
      </c>
      <c r="C8" s="67" t="s">
        <v>654</v>
      </c>
      <c r="D8" s="68">
        <v>20</v>
      </c>
      <c r="E8" s="68">
        <v>20</v>
      </c>
      <c r="F8" s="65">
        <v>29.408200000000001</v>
      </c>
      <c r="G8" s="71">
        <v>2.94082</v>
      </c>
      <c r="H8" s="71">
        <v>0</v>
      </c>
      <c r="J8" s="61">
        <f t="shared" si="0"/>
        <v>29.408200000000001</v>
      </c>
    </row>
    <row r="9" spans="1:10" ht="30" x14ac:dyDescent="0.25">
      <c r="A9" s="23"/>
      <c r="B9" s="61" t="s">
        <v>10</v>
      </c>
      <c r="C9" s="67" t="s">
        <v>659</v>
      </c>
      <c r="D9" s="61">
        <v>314</v>
      </c>
      <c r="E9" s="68" t="s">
        <v>1052</v>
      </c>
      <c r="F9" s="65">
        <v>5.8127156666666657</v>
      </c>
      <c r="G9" s="71">
        <v>5.2980866999999989</v>
      </c>
      <c r="H9" s="71">
        <v>0</v>
      </c>
      <c r="J9" s="61">
        <f t="shared" si="0"/>
        <v>0</v>
      </c>
    </row>
    <row r="10" spans="1:10" x14ac:dyDescent="0.25">
      <c r="A10" s="23"/>
      <c r="B10" s="61" t="s">
        <v>11</v>
      </c>
      <c r="C10" s="67" t="s">
        <v>662</v>
      </c>
      <c r="D10" s="68">
        <v>15</v>
      </c>
      <c r="E10" s="68">
        <v>15</v>
      </c>
      <c r="F10" s="65">
        <v>3.5888249999999995</v>
      </c>
      <c r="G10" s="71">
        <v>0.23925499999999997</v>
      </c>
      <c r="H10" s="71">
        <v>0</v>
      </c>
      <c r="J10" s="61">
        <f t="shared" si="0"/>
        <v>3.5888249999999995</v>
      </c>
    </row>
    <row r="11" spans="1:10" x14ac:dyDescent="0.25">
      <c r="A11" s="23"/>
      <c r="B11" s="61" t="s">
        <v>13</v>
      </c>
      <c r="C11" s="67" t="s">
        <v>669</v>
      </c>
      <c r="D11" s="61">
        <v>36</v>
      </c>
      <c r="E11" s="68">
        <v>36</v>
      </c>
      <c r="F11" s="65">
        <v>1.5872579999999998</v>
      </c>
      <c r="G11" s="71">
        <v>0</v>
      </c>
      <c r="H11" s="71">
        <v>0</v>
      </c>
      <c r="J11" s="61">
        <f t="shared" si="0"/>
        <v>1.5872579999999998</v>
      </c>
    </row>
    <row r="12" spans="1:10" ht="30" x14ac:dyDescent="0.25">
      <c r="A12" s="23"/>
      <c r="B12" s="61" t="s">
        <v>14</v>
      </c>
      <c r="C12" s="66" t="s">
        <v>687</v>
      </c>
      <c r="D12" s="61">
        <v>2</v>
      </c>
      <c r="E12" s="61" t="s">
        <v>1052</v>
      </c>
      <c r="F12" s="65">
        <v>76.692399999999992</v>
      </c>
      <c r="G12" s="71">
        <v>0</v>
      </c>
      <c r="H12" s="71">
        <v>76.69</v>
      </c>
      <c r="J12" s="61">
        <f t="shared" si="0"/>
        <v>0</v>
      </c>
    </row>
    <row r="13" spans="1:10" ht="30" x14ac:dyDescent="0.25">
      <c r="A13" s="23"/>
      <c r="B13" s="61" t="s">
        <v>15</v>
      </c>
      <c r="C13" s="67" t="s">
        <v>749</v>
      </c>
      <c r="D13" s="61">
        <v>353</v>
      </c>
      <c r="E13" s="68">
        <v>600</v>
      </c>
      <c r="F13" s="65">
        <v>12.941097666666668</v>
      </c>
      <c r="G13" s="71">
        <v>9.055102333333334</v>
      </c>
      <c r="H13" s="71">
        <v>0</v>
      </c>
      <c r="J13" s="61">
        <f t="shared" si="0"/>
        <v>12.941097666666668</v>
      </c>
    </row>
    <row r="14" spans="1:10" ht="30" x14ac:dyDescent="0.25">
      <c r="A14" s="23"/>
      <c r="B14" s="61" t="s">
        <v>19</v>
      </c>
      <c r="C14" s="66" t="s">
        <v>688</v>
      </c>
      <c r="D14" s="61">
        <v>2</v>
      </c>
      <c r="E14" s="68" t="s">
        <v>1052</v>
      </c>
      <c r="F14" s="65">
        <v>6.2675000000000001</v>
      </c>
      <c r="G14" s="71">
        <v>6.2675000000000001</v>
      </c>
      <c r="H14" s="71">
        <v>12.54</v>
      </c>
      <c r="J14" s="61">
        <f t="shared" si="0"/>
        <v>0</v>
      </c>
    </row>
    <row r="15" spans="1:10" x14ac:dyDescent="0.25">
      <c r="A15" s="23"/>
      <c r="B15" s="61" t="s">
        <v>24</v>
      </c>
      <c r="C15" s="66" t="s">
        <v>1048</v>
      </c>
      <c r="D15" s="61">
        <v>39</v>
      </c>
      <c r="E15" s="68" t="s">
        <v>1052</v>
      </c>
      <c r="F15" s="65">
        <v>9.6327660000000002</v>
      </c>
      <c r="G15" s="71">
        <v>2.7169339999999997</v>
      </c>
      <c r="H15" s="71">
        <v>12.3497</v>
      </c>
      <c r="J15" s="61">
        <f t="shared" si="0"/>
        <v>0</v>
      </c>
    </row>
    <row r="16" spans="1:10" ht="30" x14ac:dyDescent="0.25">
      <c r="A16" s="23"/>
      <c r="B16" s="61" t="s">
        <v>25</v>
      </c>
      <c r="C16" s="67" t="s">
        <v>986</v>
      </c>
      <c r="D16" s="68">
        <v>3</v>
      </c>
      <c r="E16" s="68" t="s">
        <v>1052</v>
      </c>
      <c r="F16" s="65">
        <v>70.304999999999993</v>
      </c>
      <c r="G16" s="71">
        <v>0</v>
      </c>
      <c r="H16" s="71">
        <v>45.7</v>
      </c>
      <c r="J16" s="61">
        <f t="shared" si="0"/>
        <v>0</v>
      </c>
    </row>
    <row r="17" spans="1:10" x14ac:dyDescent="0.25">
      <c r="A17" s="23"/>
      <c r="B17" s="61" t="s">
        <v>33</v>
      </c>
      <c r="C17" s="66" t="s">
        <v>708</v>
      </c>
      <c r="D17" s="61">
        <v>9</v>
      </c>
      <c r="E17" s="68" t="s">
        <v>1052</v>
      </c>
      <c r="F17" s="65">
        <v>3.0524192307692308</v>
      </c>
      <c r="G17" s="71">
        <v>5.7656807692307694</v>
      </c>
      <c r="H17" s="71">
        <v>8.82</v>
      </c>
      <c r="J17" s="61">
        <f t="shared" si="0"/>
        <v>0</v>
      </c>
    </row>
    <row r="18" spans="1:10" ht="45" x14ac:dyDescent="0.25">
      <c r="A18" s="23"/>
      <c r="B18" s="61" t="s">
        <v>55</v>
      </c>
      <c r="C18" s="66" t="s">
        <v>1095</v>
      </c>
      <c r="D18" s="61">
        <v>1</v>
      </c>
      <c r="E18" s="61" t="s">
        <v>1052</v>
      </c>
      <c r="F18" s="65">
        <v>76.289999999999992</v>
      </c>
      <c r="G18" s="71">
        <v>0</v>
      </c>
      <c r="H18" s="71">
        <v>76.290000000000006</v>
      </c>
      <c r="J18" s="61">
        <f t="shared" si="0"/>
        <v>0</v>
      </c>
    </row>
    <row r="19" spans="1:10" ht="30" x14ac:dyDescent="0.25">
      <c r="A19" s="23"/>
      <c r="B19" s="61" t="s">
        <v>58</v>
      </c>
      <c r="C19" s="66" t="s">
        <v>836</v>
      </c>
      <c r="D19" s="61">
        <v>1</v>
      </c>
      <c r="E19" s="61" t="s">
        <v>1052</v>
      </c>
      <c r="F19" s="65">
        <v>26.149099999999997</v>
      </c>
      <c r="G19" s="71">
        <v>0</v>
      </c>
      <c r="H19" s="71">
        <v>26.149099999999997</v>
      </c>
      <c r="J19" s="61">
        <f t="shared" si="0"/>
        <v>0</v>
      </c>
    </row>
    <row r="20" spans="1:10" ht="30" x14ac:dyDescent="0.25">
      <c r="A20" s="23"/>
      <c r="B20" s="61" t="s">
        <v>59</v>
      </c>
      <c r="C20" s="66" t="s">
        <v>839</v>
      </c>
      <c r="D20" s="61">
        <v>1</v>
      </c>
      <c r="E20" s="61" t="s">
        <v>1052</v>
      </c>
      <c r="F20" s="65">
        <v>10.8782</v>
      </c>
      <c r="G20" s="71">
        <v>0</v>
      </c>
      <c r="H20" s="71">
        <v>10.8782</v>
      </c>
      <c r="J20" s="61">
        <f t="shared" si="0"/>
        <v>0</v>
      </c>
    </row>
    <row r="21" spans="1:10" x14ac:dyDescent="0.25">
      <c r="A21" s="23"/>
      <c r="B21" s="61" t="s">
        <v>63</v>
      </c>
      <c r="C21" s="67" t="s">
        <v>852</v>
      </c>
      <c r="D21" s="68">
        <v>1</v>
      </c>
      <c r="E21" s="68" t="s">
        <v>1052</v>
      </c>
      <c r="F21" s="65">
        <v>31.261199999999999</v>
      </c>
      <c r="G21" s="71">
        <v>0</v>
      </c>
      <c r="H21" s="71">
        <v>31.26</v>
      </c>
      <c r="J21" s="61">
        <f t="shared" si="0"/>
        <v>0</v>
      </c>
    </row>
    <row r="22" spans="1:10" x14ac:dyDescent="0.25">
      <c r="A22" s="23"/>
      <c r="B22" s="61" t="s">
        <v>89</v>
      </c>
      <c r="C22" s="66" t="s">
        <v>1010</v>
      </c>
      <c r="D22" s="61">
        <v>1</v>
      </c>
      <c r="E22" s="68" t="s">
        <v>1052</v>
      </c>
      <c r="F22" s="65">
        <v>16.339100000000002</v>
      </c>
      <c r="G22" s="71">
        <v>0</v>
      </c>
      <c r="H22" s="71">
        <v>16.339100000000002</v>
      </c>
      <c r="J22" s="61">
        <f t="shared" si="0"/>
        <v>0</v>
      </c>
    </row>
    <row r="23" spans="1:10" x14ac:dyDescent="0.25">
      <c r="A23" s="23"/>
      <c r="B23" s="61" t="s">
        <v>90</v>
      </c>
      <c r="C23" s="66" t="s">
        <v>1013</v>
      </c>
      <c r="D23" s="61">
        <v>1</v>
      </c>
      <c r="E23" s="68" t="s">
        <v>1052</v>
      </c>
      <c r="F23" s="65">
        <v>6.7035</v>
      </c>
      <c r="G23" s="71">
        <v>0</v>
      </c>
      <c r="H23" s="71">
        <v>6.7035</v>
      </c>
      <c r="J23" s="61">
        <f t="shared" si="0"/>
        <v>0</v>
      </c>
    </row>
    <row r="24" spans="1:10" x14ac:dyDescent="0.25">
      <c r="A24" s="23"/>
      <c r="B24" s="61" t="s">
        <v>92</v>
      </c>
      <c r="C24" s="66" t="s">
        <v>1016</v>
      </c>
      <c r="D24" s="61">
        <v>4</v>
      </c>
      <c r="E24" s="61" t="s">
        <v>1052</v>
      </c>
      <c r="F24" s="65">
        <v>6.896066666666667</v>
      </c>
      <c r="G24" s="71">
        <v>3.4480333333333335</v>
      </c>
      <c r="H24" s="71">
        <v>10.350000000000001</v>
      </c>
      <c r="J24" s="61">
        <f t="shared" si="0"/>
        <v>0</v>
      </c>
    </row>
    <row r="25" spans="1:10" x14ac:dyDescent="0.25">
      <c r="A25" s="23"/>
      <c r="B25" s="61" t="s">
        <v>95</v>
      </c>
      <c r="C25" s="66" t="s">
        <v>1021</v>
      </c>
      <c r="D25" s="61">
        <v>1</v>
      </c>
      <c r="E25" s="68" t="s">
        <v>1052</v>
      </c>
      <c r="F25" s="65">
        <v>7.5073749999999997</v>
      </c>
      <c r="G25" s="71">
        <v>0</v>
      </c>
      <c r="H25" s="71">
        <v>7.5073749999999997</v>
      </c>
      <c r="J25" s="61">
        <f t="shared" si="0"/>
        <v>0</v>
      </c>
    </row>
    <row r="26" spans="1:10" x14ac:dyDescent="0.25">
      <c r="A26" s="23"/>
      <c r="B26" s="61" t="s">
        <v>96</v>
      </c>
      <c r="C26" s="66" t="s">
        <v>1022</v>
      </c>
      <c r="D26" s="61">
        <v>1</v>
      </c>
      <c r="E26" s="68" t="s">
        <v>1052</v>
      </c>
      <c r="F26" s="65">
        <v>7.5073749999999997</v>
      </c>
      <c r="G26" s="71">
        <v>0</v>
      </c>
      <c r="H26" s="71">
        <v>7.5073749999999997</v>
      </c>
      <c r="J26" s="61">
        <f t="shared" si="0"/>
        <v>0</v>
      </c>
    </row>
    <row r="27" spans="1:10" x14ac:dyDescent="0.25">
      <c r="A27" s="23"/>
      <c r="B27" s="61" t="s">
        <v>97</v>
      </c>
      <c r="C27" s="66" t="s">
        <v>1023</v>
      </c>
      <c r="D27" s="61">
        <v>1</v>
      </c>
      <c r="E27" s="68" t="s">
        <v>1052</v>
      </c>
      <c r="F27" s="65">
        <v>7.5073749999999997</v>
      </c>
      <c r="G27" s="71">
        <v>0</v>
      </c>
      <c r="H27" s="71">
        <v>7.5073749999999997</v>
      </c>
      <c r="J27" s="61">
        <f t="shared" si="0"/>
        <v>0</v>
      </c>
    </row>
    <row r="28" spans="1:10" x14ac:dyDescent="0.25">
      <c r="A28" s="23"/>
      <c r="B28" s="61" t="s">
        <v>98</v>
      </c>
      <c r="C28" s="66" t="s">
        <v>1024</v>
      </c>
      <c r="D28" s="61">
        <v>1</v>
      </c>
      <c r="E28" s="68" t="s">
        <v>1052</v>
      </c>
      <c r="F28" s="65">
        <v>7.5073749999999997</v>
      </c>
      <c r="G28" s="71">
        <v>0</v>
      </c>
      <c r="H28" s="71">
        <v>7.5073749999999997</v>
      </c>
      <c r="J28" s="61">
        <f t="shared" si="0"/>
        <v>0</v>
      </c>
    </row>
    <row r="29" spans="1:10" ht="30" x14ac:dyDescent="0.25">
      <c r="A29" s="23" t="s">
        <v>698</v>
      </c>
      <c r="B29" s="61" t="s">
        <v>17</v>
      </c>
      <c r="C29" s="67" t="s">
        <v>685</v>
      </c>
      <c r="D29" s="61">
        <v>5</v>
      </c>
      <c r="E29" s="61" t="s">
        <v>1052</v>
      </c>
      <c r="F29" s="65">
        <v>150.0048036850186</v>
      </c>
      <c r="G29" s="71">
        <v>0</v>
      </c>
      <c r="H29" s="71">
        <v>67.62</v>
      </c>
      <c r="J29" s="61">
        <f t="shared" si="0"/>
        <v>0</v>
      </c>
    </row>
    <row r="30" spans="1:10" x14ac:dyDescent="0.25">
      <c r="A30" s="23"/>
      <c r="B30" s="61" t="s">
        <v>22</v>
      </c>
      <c r="C30" s="66" t="s">
        <v>1062</v>
      </c>
      <c r="D30" s="68">
        <v>1</v>
      </c>
      <c r="E30" s="68" t="s">
        <v>1052</v>
      </c>
      <c r="F30" s="65">
        <v>19.979999999999997</v>
      </c>
      <c r="G30" s="71">
        <v>0</v>
      </c>
      <c r="H30" s="71">
        <v>19.98</v>
      </c>
      <c r="J30" s="61">
        <f t="shared" si="0"/>
        <v>0</v>
      </c>
    </row>
    <row r="31" spans="1:10" x14ac:dyDescent="0.25">
      <c r="A31" s="23"/>
      <c r="B31" s="61" t="s">
        <v>27</v>
      </c>
      <c r="C31" s="66" t="s">
        <v>725</v>
      </c>
      <c r="D31" s="61">
        <v>1</v>
      </c>
      <c r="E31" s="68" t="s">
        <v>1052</v>
      </c>
      <c r="F31" s="65">
        <v>8.99</v>
      </c>
      <c r="G31" s="71">
        <v>0</v>
      </c>
      <c r="H31" s="71">
        <v>8.99</v>
      </c>
      <c r="J31" s="61">
        <f t="shared" si="0"/>
        <v>0</v>
      </c>
    </row>
    <row r="32" spans="1:10" x14ac:dyDescent="0.25">
      <c r="A32" s="61" t="s">
        <v>922</v>
      </c>
      <c r="B32" s="61" t="s">
        <v>12</v>
      </c>
      <c r="C32" s="66" t="s">
        <v>980</v>
      </c>
      <c r="D32" s="61">
        <v>4</v>
      </c>
      <c r="E32" s="68" t="s">
        <v>1052</v>
      </c>
      <c r="F32" s="65">
        <v>2.8069576661548576</v>
      </c>
      <c r="G32" s="71">
        <v>0</v>
      </c>
      <c r="H32" s="71">
        <v>2.8069576661548576</v>
      </c>
      <c r="J32" s="61">
        <f t="shared" si="0"/>
        <v>0</v>
      </c>
    </row>
    <row r="33" spans="2:10" x14ac:dyDescent="0.25">
      <c r="B33" s="61" t="s">
        <v>16</v>
      </c>
      <c r="C33" s="66" t="s">
        <v>740</v>
      </c>
      <c r="D33" s="61">
        <v>4</v>
      </c>
      <c r="E33" s="68" t="s">
        <v>1052</v>
      </c>
      <c r="F33" s="65">
        <v>1.9263434963807844</v>
      </c>
      <c r="G33" s="71">
        <v>0</v>
      </c>
      <c r="H33" s="71">
        <v>1.9263434963807844</v>
      </c>
      <c r="J33" s="61">
        <f t="shared" si="0"/>
        <v>0</v>
      </c>
    </row>
    <row r="34" spans="2:10" ht="30" x14ac:dyDescent="0.25">
      <c r="B34" s="61" t="s">
        <v>18</v>
      </c>
      <c r="C34" s="66" t="s">
        <v>757</v>
      </c>
      <c r="D34" s="61">
        <v>65</v>
      </c>
      <c r="E34" s="68" t="s">
        <v>1052</v>
      </c>
      <c r="F34" s="65">
        <v>8.1835199605176534</v>
      </c>
      <c r="G34" s="71">
        <v>4.4065107479710441</v>
      </c>
      <c r="H34" s="71">
        <v>12.590030708488698</v>
      </c>
      <c r="J34" s="61">
        <f t="shared" si="0"/>
        <v>0</v>
      </c>
    </row>
    <row r="35" spans="2:10" x14ac:dyDescent="0.25">
      <c r="B35" s="61" t="s">
        <v>21</v>
      </c>
      <c r="C35" s="66" t="s">
        <v>963</v>
      </c>
      <c r="D35" s="61">
        <v>12</v>
      </c>
      <c r="E35" s="68" t="s">
        <v>1052</v>
      </c>
      <c r="F35" s="65">
        <v>3.962763763983328</v>
      </c>
      <c r="G35" s="71">
        <v>0</v>
      </c>
      <c r="H35" s="71">
        <v>3.962763763983328</v>
      </c>
      <c r="J35" s="61">
        <f t="shared" si="0"/>
        <v>0</v>
      </c>
    </row>
    <row r="36" spans="2:10" x14ac:dyDescent="0.25">
      <c r="B36" s="61" t="s">
        <v>28</v>
      </c>
      <c r="C36" s="66" t="s">
        <v>728</v>
      </c>
      <c r="D36" s="61">
        <v>22</v>
      </c>
      <c r="E36" s="68" t="s">
        <v>1052</v>
      </c>
      <c r="F36" s="65">
        <v>1.498420048256196</v>
      </c>
      <c r="G36" s="71">
        <v>5.3125801710901497</v>
      </c>
      <c r="H36" s="71">
        <v>6.8110002193463455</v>
      </c>
      <c r="J36" s="61">
        <f t="shared" si="0"/>
        <v>0</v>
      </c>
    </row>
    <row r="37" spans="2:10" x14ac:dyDescent="0.25">
      <c r="B37" s="61" t="s">
        <v>32</v>
      </c>
      <c r="C37" s="66" t="s">
        <v>954</v>
      </c>
      <c r="D37" s="61">
        <v>8</v>
      </c>
      <c r="E37" s="68" t="s">
        <v>1052</v>
      </c>
      <c r="F37" s="65">
        <v>1.3209212546611093</v>
      </c>
      <c r="G37" s="71">
        <v>0</v>
      </c>
      <c r="H37" s="71">
        <v>1.3209212546611093</v>
      </c>
      <c r="J37" s="61">
        <f t="shared" si="0"/>
        <v>0</v>
      </c>
    </row>
    <row r="38" spans="2:10" x14ac:dyDescent="0.25">
      <c r="B38" s="61" t="s">
        <v>35</v>
      </c>
      <c r="C38" s="66" t="s">
        <v>983</v>
      </c>
      <c r="D38" s="61">
        <v>4</v>
      </c>
      <c r="E38" s="68" t="s">
        <v>1052</v>
      </c>
      <c r="F38" s="65">
        <v>2.0364202676025438</v>
      </c>
      <c r="G38" s="71">
        <v>0</v>
      </c>
      <c r="H38" s="71">
        <v>2.0364202676025438</v>
      </c>
      <c r="J38" s="61">
        <f t="shared" si="0"/>
        <v>0</v>
      </c>
    </row>
    <row r="39" spans="2:10" x14ac:dyDescent="0.25">
      <c r="B39" s="61" t="s">
        <v>36</v>
      </c>
      <c r="C39" s="66" t="s">
        <v>943</v>
      </c>
      <c r="D39" s="61">
        <v>4</v>
      </c>
      <c r="E39" s="68" t="s">
        <v>1052</v>
      </c>
      <c r="F39" s="65">
        <v>2.4216889668787003</v>
      </c>
      <c r="G39" s="71">
        <v>0</v>
      </c>
      <c r="H39" s="71">
        <v>2.4216889668787003</v>
      </c>
      <c r="J39" s="61">
        <f t="shared" si="0"/>
        <v>0</v>
      </c>
    </row>
    <row r="40" spans="2:10" x14ac:dyDescent="0.25">
      <c r="B40" s="61" t="s">
        <v>37</v>
      </c>
      <c r="C40" s="66" t="s">
        <v>945</v>
      </c>
      <c r="D40" s="61">
        <v>2</v>
      </c>
      <c r="E40" s="68" t="s">
        <v>1052</v>
      </c>
      <c r="F40" s="65">
        <v>0.495345470497916</v>
      </c>
      <c r="G40" s="71">
        <v>0</v>
      </c>
      <c r="H40" s="71">
        <v>0.495345470497916</v>
      </c>
      <c r="J40" s="61">
        <f t="shared" si="0"/>
        <v>0</v>
      </c>
    </row>
    <row r="41" spans="2:10" x14ac:dyDescent="0.25">
      <c r="B41" s="61" t="s">
        <v>38</v>
      </c>
      <c r="C41" s="66" t="s">
        <v>955</v>
      </c>
      <c r="D41" s="61">
        <v>2</v>
      </c>
      <c r="E41" s="68" t="s">
        <v>1052</v>
      </c>
      <c r="F41" s="65">
        <v>0.5503838561087957</v>
      </c>
      <c r="G41" s="71">
        <v>0</v>
      </c>
      <c r="H41" s="71">
        <v>0.5503838561087957</v>
      </c>
      <c r="J41" s="61">
        <f t="shared" si="0"/>
        <v>0</v>
      </c>
    </row>
    <row r="42" spans="2:10" ht="30" x14ac:dyDescent="0.25">
      <c r="B42" s="61" t="s">
        <v>39</v>
      </c>
      <c r="C42" s="66" t="s">
        <v>758</v>
      </c>
      <c r="D42" s="61">
        <v>20</v>
      </c>
      <c r="E42" s="68" t="s">
        <v>1052</v>
      </c>
      <c r="F42" s="65">
        <v>1.6126246983987713</v>
      </c>
      <c r="G42" s="71">
        <v>6.4504987935950853</v>
      </c>
      <c r="H42" s="71">
        <v>8.0631234919938564</v>
      </c>
      <c r="J42" s="61">
        <f t="shared" si="0"/>
        <v>0</v>
      </c>
    </row>
    <row r="43" spans="2:10" x14ac:dyDescent="0.25">
      <c r="B43" s="61" t="s">
        <v>40</v>
      </c>
      <c r="C43" s="66" t="s">
        <v>759</v>
      </c>
      <c r="D43" s="61">
        <v>46</v>
      </c>
      <c r="E43" s="68" t="s">
        <v>1052</v>
      </c>
      <c r="F43" s="65">
        <v>2.019083176135116</v>
      </c>
      <c r="G43" s="71">
        <v>2.3702280763325279</v>
      </c>
      <c r="H43" s="71">
        <v>4.3893112524676443</v>
      </c>
      <c r="J43" s="61">
        <f t="shared" si="0"/>
        <v>0</v>
      </c>
    </row>
    <row r="44" spans="2:10" x14ac:dyDescent="0.25">
      <c r="B44" s="61" t="s">
        <v>41</v>
      </c>
      <c r="C44" s="66" t="s">
        <v>760</v>
      </c>
      <c r="D44" s="61">
        <v>46</v>
      </c>
      <c r="E44" s="68" t="s">
        <v>1052</v>
      </c>
      <c r="F44" s="65">
        <v>0.69623557797762647</v>
      </c>
      <c r="G44" s="71">
        <v>0.81732002632156153</v>
      </c>
      <c r="H44" s="71">
        <v>1.513555604299188</v>
      </c>
      <c r="J44" s="61">
        <f t="shared" si="0"/>
        <v>0</v>
      </c>
    </row>
    <row r="45" spans="2:10" x14ac:dyDescent="0.25">
      <c r="B45" s="61" t="s">
        <v>46</v>
      </c>
      <c r="C45" s="66" t="s">
        <v>809</v>
      </c>
      <c r="D45" s="61">
        <v>6</v>
      </c>
      <c r="E45" s="68" t="s">
        <v>1052</v>
      </c>
      <c r="F45" s="65">
        <v>0.29720728229874965</v>
      </c>
      <c r="G45" s="71">
        <v>4.6562474226804111</v>
      </c>
      <c r="H45" s="71">
        <v>4.9534547049791611</v>
      </c>
      <c r="J45" s="61">
        <f t="shared" si="0"/>
        <v>0</v>
      </c>
    </row>
    <row r="46" spans="2:10" x14ac:dyDescent="0.25">
      <c r="B46" s="61" t="s">
        <v>47</v>
      </c>
      <c r="C46" s="66" t="s">
        <v>929</v>
      </c>
      <c r="D46" s="61">
        <v>30</v>
      </c>
      <c r="E46" s="68" t="s">
        <v>1052</v>
      </c>
      <c r="F46" s="65">
        <v>0.51598486510199593</v>
      </c>
      <c r="G46" s="71">
        <v>1.2039646852379906</v>
      </c>
      <c r="H46" s="71">
        <v>1.7199495503399866</v>
      </c>
      <c r="J46" s="61">
        <f t="shared" si="0"/>
        <v>0</v>
      </c>
    </row>
    <row r="47" spans="2:10" x14ac:dyDescent="0.25">
      <c r="B47" s="61" t="s">
        <v>67</v>
      </c>
      <c r="C47" s="66" t="s">
        <v>861</v>
      </c>
      <c r="D47" s="61">
        <v>12</v>
      </c>
      <c r="E47" s="68" t="s">
        <v>1052</v>
      </c>
      <c r="F47" s="65">
        <v>1.6511515683263871</v>
      </c>
      <c r="G47" s="71">
        <v>0</v>
      </c>
      <c r="H47" s="71">
        <v>1.6511515683263871</v>
      </c>
      <c r="J47" s="61">
        <f t="shared" si="0"/>
        <v>0</v>
      </c>
    </row>
    <row r="48" spans="2:10" x14ac:dyDescent="0.25">
      <c r="B48" s="61" t="s">
        <v>68</v>
      </c>
      <c r="C48" s="66" t="s">
        <v>864</v>
      </c>
      <c r="D48" s="61">
        <v>9</v>
      </c>
      <c r="E48" s="68" t="s">
        <v>1052</v>
      </c>
      <c r="F48" s="65">
        <v>0.21919037069532785</v>
      </c>
      <c r="G48" s="71">
        <v>2.2162581925860927</v>
      </c>
      <c r="H48" s="71">
        <v>2.4354485632814207</v>
      </c>
      <c r="J48" s="61">
        <f t="shared" si="0"/>
        <v>0</v>
      </c>
    </row>
    <row r="49" spans="1:10" x14ac:dyDescent="0.25">
      <c r="B49" s="61" t="s">
        <v>69</v>
      </c>
      <c r="C49" s="66" t="s">
        <v>875</v>
      </c>
      <c r="D49" s="61">
        <v>8</v>
      </c>
      <c r="E49" s="68" t="s">
        <v>1052</v>
      </c>
      <c r="F49" s="65">
        <v>1.7612283395481458</v>
      </c>
      <c r="G49" s="71">
        <v>0</v>
      </c>
      <c r="H49" s="71">
        <v>1.7612283395481458</v>
      </c>
      <c r="J49" s="61">
        <f t="shared" si="0"/>
        <v>0</v>
      </c>
    </row>
    <row r="50" spans="1:10" x14ac:dyDescent="0.25">
      <c r="B50" s="61" t="s">
        <v>77</v>
      </c>
      <c r="C50" s="66" t="s">
        <v>968</v>
      </c>
      <c r="D50" s="61">
        <v>12</v>
      </c>
      <c r="E50" s="68" t="s">
        <v>1052</v>
      </c>
      <c r="F50" s="65">
        <v>1.3209212546611093</v>
      </c>
      <c r="G50" s="71">
        <v>0</v>
      </c>
      <c r="H50" s="71">
        <v>1.3209212546611093</v>
      </c>
      <c r="J50" s="61">
        <f t="shared" si="0"/>
        <v>0</v>
      </c>
    </row>
    <row r="51" spans="1:10" x14ac:dyDescent="0.25">
      <c r="A51" s="61" t="s">
        <v>994</v>
      </c>
      <c r="B51" s="61" t="s">
        <v>78</v>
      </c>
      <c r="C51" s="66" t="s">
        <v>996</v>
      </c>
      <c r="D51" s="61">
        <v>1</v>
      </c>
      <c r="E51" s="61" t="s">
        <v>1052</v>
      </c>
      <c r="F51" s="65">
        <v>1.4497</v>
      </c>
      <c r="G51" s="71">
        <v>-1.4497</v>
      </c>
      <c r="H51" s="71">
        <v>0</v>
      </c>
      <c r="J51" s="61">
        <f t="shared" si="0"/>
        <v>0</v>
      </c>
    </row>
    <row r="52" spans="1:10" x14ac:dyDescent="0.25">
      <c r="B52" s="61" t="s">
        <v>91</v>
      </c>
      <c r="C52" s="66" t="s">
        <v>1015</v>
      </c>
      <c r="D52" s="61">
        <v>1</v>
      </c>
      <c r="E52" s="68" t="s">
        <v>1052</v>
      </c>
      <c r="F52" s="65">
        <v>4.6287799999999999</v>
      </c>
      <c r="G52" s="71">
        <v>0</v>
      </c>
      <c r="H52" s="71">
        <v>4.6287799999999999</v>
      </c>
      <c r="J52" s="61">
        <f t="shared" si="0"/>
        <v>0</v>
      </c>
    </row>
    <row r="53" spans="1:10" x14ac:dyDescent="0.25">
      <c r="B53" s="61" t="s">
        <v>93</v>
      </c>
      <c r="C53" s="66" t="s">
        <v>1017</v>
      </c>
      <c r="D53" s="61">
        <v>10</v>
      </c>
      <c r="E53" s="68" t="s">
        <v>1052</v>
      </c>
      <c r="F53" s="65">
        <v>5.1722399999999986</v>
      </c>
      <c r="G53" s="71">
        <v>0</v>
      </c>
      <c r="H53" s="71">
        <v>5.1722399999999986</v>
      </c>
      <c r="J53" s="61">
        <f t="shared" si="0"/>
        <v>0</v>
      </c>
    </row>
    <row r="54" spans="1:10" x14ac:dyDescent="0.25">
      <c r="B54" s="61" t="s">
        <v>94</v>
      </c>
      <c r="C54" s="66" t="s">
        <v>1019</v>
      </c>
      <c r="D54" s="61">
        <v>10</v>
      </c>
      <c r="E54" s="68" t="s">
        <v>1052</v>
      </c>
      <c r="F54" s="65">
        <v>3.1857999999999995</v>
      </c>
      <c r="G54" s="71">
        <v>0</v>
      </c>
      <c r="H54" s="71">
        <v>3.1857999999999995</v>
      </c>
      <c r="J54" s="61">
        <f t="shared" si="0"/>
        <v>0</v>
      </c>
    </row>
    <row r="55" spans="1:10" x14ac:dyDescent="0.25">
      <c r="A55" s="61" t="s">
        <v>1027</v>
      </c>
      <c r="B55" s="61" t="s">
        <v>99</v>
      </c>
      <c r="C55" s="66" t="s">
        <v>1026</v>
      </c>
      <c r="D55" s="61">
        <v>1</v>
      </c>
      <c r="E55" s="68" t="s">
        <v>1052</v>
      </c>
      <c r="F55" s="65">
        <v>17.97</v>
      </c>
      <c r="G55" s="71">
        <v>0</v>
      </c>
      <c r="H55" s="71">
        <v>17.97</v>
      </c>
      <c r="J55" s="61">
        <f t="shared" si="0"/>
        <v>0</v>
      </c>
    </row>
    <row r="56" spans="1:10" x14ac:dyDescent="0.25">
      <c r="A56" s="61" t="s">
        <v>648</v>
      </c>
      <c r="B56" s="61" t="s">
        <v>7</v>
      </c>
      <c r="C56" s="66" t="s">
        <v>720</v>
      </c>
      <c r="D56" s="61">
        <v>1</v>
      </c>
      <c r="E56" s="61" t="s">
        <v>1052</v>
      </c>
      <c r="F56" s="65">
        <v>121.61499999999999</v>
      </c>
      <c r="G56" s="71">
        <v>0</v>
      </c>
      <c r="H56" s="71">
        <v>121.11499999999999</v>
      </c>
      <c r="J56" s="61">
        <f t="shared" si="0"/>
        <v>0</v>
      </c>
    </row>
    <row r="57" spans="1:10" x14ac:dyDescent="0.25">
      <c r="B57" s="61" t="s">
        <v>8</v>
      </c>
      <c r="C57" s="66" t="s">
        <v>721</v>
      </c>
      <c r="D57" s="61">
        <v>1</v>
      </c>
      <c r="E57" s="61" t="s">
        <v>1052</v>
      </c>
      <c r="F57" s="65">
        <v>121.61499999999999</v>
      </c>
      <c r="G57" s="71">
        <v>0</v>
      </c>
      <c r="H57" s="71">
        <v>121.11499999999999</v>
      </c>
      <c r="J57" s="61">
        <f t="shared" si="0"/>
        <v>0</v>
      </c>
    </row>
    <row r="58" spans="1:10" ht="30" x14ac:dyDescent="0.25">
      <c r="A58" s="61" t="s">
        <v>693</v>
      </c>
      <c r="B58" s="61" t="s">
        <v>20</v>
      </c>
      <c r="C58" s="66" t="s">
        <v>931</v>
      </c>
      <c r="D58" s="61">
        <v>3</v>
      </c>
      <c r="E58" s="61" t="s">
        <v>1052</v>
      </c>
      <c r="F58" s="65">
        <v>132.61000000000001</v>
      </c>
      <c r="G58" s="71">
        <v>0</v>
      </c>
      <c r="H58" s="71">
        <v>132.61000000000001</v>
      </c>
      <c r="J58" s="61">
        <f t="shared" si="0"/>
        <v>0</v>
      </c>
    </row>
    <row r="59" spans="1:10" x14ac:dyDescent="0.25">
      <c r="A59" s="23" t="s">
        <v>704</v>
      </c>
      <c r="B59" s="61" t="s">
        <v>29</v>
      </c>
      <c r="C59" s="67" t="s">
        <v>975</v>
      </c>
      <c r="D59" s="68">
        <v>3</v>
      </c>
      <c r="E59" s="68">
        <v>3</v>
      </c>
      <c r="F59" s="65">
        <v>14.308125</v>
      </c>
      <c r="G59" s="71">
        <v>4.7693750000000001</v>
      </c>
      <c r="H59" s="71">
        <v>0</v>
      </c>
      <c r="J59" s="61">
        <f t="shared" si="0"/>
        <v>14.308125</v>
      </c>
    </row>
    <row r="60" spans="1:10" x14ac:dyDescent="0.25">
      <c r="A60" s="23"/>
      <c r="B60" s="61" t="s">
        <v>30</v>
      </c>
      <c r="C60" s="66" t="s">
        <v>871</v>
      </c>
      <c r="D60" s="61">
        <v>1</v>
      </c>
      <c r="E60" s="61" t="s">
        <v>1052</v>
      </c>
      <c r="F60" s="65">
        <v>0.93215833333333331</v>
      </c>
      <c r="G60" s="71">
        <v>0</v>
      </c>
      <c r="H60" s="71">
        <v>0</v>
      </c>
    </row>
    <row r="61" spans="1:10" x14ac:dyDescent="0.25">
      <c r="A61" s="23"/>
      <c r="B61" s="61" t="s">
        <v>31</v>
      </c>
      <c r="C61" s="67" t="s">
        <v>899</v>
      </c>
      <c r="D61" s="68">
        <v>2</v>
      </c>
      <c r="E61" s="68" t="s">
        <v>1052</v>
      </c>
      <c r="F61" s="65">
        <v>9.5108931000000005</v>
      </c>
      <c r="G61" s="71">
        <v>0</v>
      </c>
      <c r="H61" s="71">
        <v>9.51</v>
      </c>
    </row>
    <row r="62" spans="1:10" x14ac:dyDescent="0.25">
      <c r="A62" s="23"/>
      <c r="B62" s="61" t="s">
        <v>51</v>
      </c>
      <c r="C62" s="67" t="s">
        <v>905</v>
      </c>
      <c r="D62" s="68">
        <v>3</v>
      </c>
      <c r="E62" s="68">
        <v>3</v>
      </c>
      <c r="F62" s="65">
        <v>16.352499999999999</v>
      </c>
      <c r="G62" s="71">
        <v>0</v>
      </c>
      <c r="H62" s="71">
        <v>0</v>
      </c>
    </row>
    <row r="63" spans="1:10" x14ac:dyDescent="0.25">
      <c r="A63" s="23"/>
      <c r="B63" s="61" t="s">
        <v>70</v>
      </c>
      <c r="C63" s="67" t="s">
        <v>878</v>
      </c>
      <c r="D63" s="68">
        <v>12</v>
      </c>
      <c r="E63" s="68">
        <v>12</v>
      </c>
      <c r="F63" s="65">
        <v>4.7188615384615389</v>
      </c>
      <c r="G63" s="71">
        <v>1.5729538461538461</v>
      </c>
      <c r="H63" s="71">
        <v>0</v>
      </c>
    </row>
    <row r="64" spans="1:10" x14ac:dyDescent="0.25">
      <c r="A64" s="61" t="s">
        <v>958</v>
      </c>
      <c r="B64" s="61" t="s">
        <v>26</v>
      </c>
      <c r="C64" s="66" t="s">
        <v>973</v>
      </c>
      <c r="D64" s="68">
        <v>3</v>
      </c>
      <c r="E64" s="68" t="s">
        <v>1052</v>
      </c>
      <c r="F64" s="65">
        <v>65.511750000000006</v>
      </c>
      <c r="G64" s="71">
        <v>0</v>
      </c>
      <c r="H64" s="71">
        <v>65.510000000000005</v>
      </c>
    </row>
    <row r="65" spans="1:8" x14ac:dyDescent="0.25">
      <c r="B65" s="61" t="s">
        <v>66</v>
      </c>
      <c r="C65" s="66" t="s">
        <v>856</v>
      </c>
      <c r="D65" s="68">
        <v>3</v>
      </c>
      <c r="E65" s="68" t="s">
        <v>1052</v>
      </c>
      <c r="F65" s="65">
        <v>15.266750000000002</v>
      </c>
      <c r="G65" s="71">
        <v>0</v>
      </c>
      <c r="H65" s="71">
        <v>15.27</v>
      </c>
    </row>
    <row r="66" spans="1:8" x14ac:dyDescent="0.25">
      <c r="A66" s="68" t="s">
        <v>1051</v>
      </c>
      <c r="B66" s="68"/>
      <c r="C66" s="68"/>
      <c r="F66" s="65">
        <v>1455.6469017717679</v>
      </c>
      <c r="G66" s="71">
        <v>68.057649097866161</v>
      </c>
      <c r="H66" s="71">
        <v>1213.2359200000003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02" activePane="bottomLeft" state="frozen"/>
      <selection pane="bottomLeft" activeCell="F226" sqref="F226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85.376066666666674</v>
      </c>
    </row>
    <row r="2" spans="1:22" ht="45" customHeight="1" x14ac:dyDescent="0.25">
      <c r="A2" s="103" t="s">
        <v>935</v>
      </c>
      <c r="B2" s="104" t="s">
        <v>668</v>
      </c>
      <c r="C2" s="105" t="s">
        <v>641</v>
      </c>
      <c r="D2" s="105" t="s">
        <v>0</v>
      </c>
      <c r="E2" s="105" t="s">
        <v>639</v>
      </c>
      <c r="F2" s="104" t="s">
        <v>909</v>
      </c>
      <c r="G2" s="105" t="s">
        <v>642</v>
      </c>
      <c r="H2" s="104" t="s">
        <v>666</v>
      </c>
      <c r="I2" s="43" t="s">
        <v>696</v>
      </c>
      <c r="J2" s="104" t="s">
        <v>667</v>
      </c>
      <c r="K2" s="104"/>
      <c r="L2" s="104"/>
      <c r="M2" s="104"/>
      <c r="N2" s="104"/>
      <c r="O2" s="104"/>
      <c r="P2" s="104"/>
      <c r="Q2" s="104"/>
      <c r="R2" s="104"/>
      <c r="S2" s="104"/>
      <c r="U2" s="104" t="s">
        <v>912</v>
      </c>
      <c r="V2" s="103" t="s">
        <v>937</v>
      </c>
    </row>
    <row r="3" spans="1:22" x14ac:dyDescent="0.25">
      <c r="A3" s="103"/>
      <c r="B3" s="104"/>
      <c r="C3" s="105"/>
      <c r="D3" s="105"/>
      <c r="E3" s="105"/>
      <c r="F3" s="104"/>
      <c r="G3" s="105"/>
      <c r="H3" s="104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4"/>
      <c r="V3" s="103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1618.419697343161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372.2473773093289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121.61499999999999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976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978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977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872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873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874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876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877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879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873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874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876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877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46.691910371799366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8.99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374.81244992086658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121.61499999999999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965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966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880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881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882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887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888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889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885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882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887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888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889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886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882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887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888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889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891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882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890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888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889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892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882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887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888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889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893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882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887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888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889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964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966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0</v>
      </c>
      <c r="V138" s="1" t="str">
        <f t="shared" si="53"/>
        <v/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1049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860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857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858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900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862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863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859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870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869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0</v>
      </c>
      <c r="V160" s="1" t="str">
        <f t="shared" si="53"/>
        <v/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1049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860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857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858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900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863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859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1049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860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858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863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859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184.03439999999998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 xml:space="preserve">350 X 350mm(Approx. 14" x 14"), 110V 800W, with 3M PSA &amp; NTC 100K thermistor, KEENOVO Silicone Heater Mat/Pad, Huge Large 3D Printer HeatBed Build Plate Heater 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76.289999999999992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833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835</v>
      </c>
      <c r="D206" s="2" t="s">
        <v>57</v>
      </c>
      <c r="E206" s="2">
        <v>1</v>
      </c>
      <c r="G206" s="1" t="str">
        <f>IF(D206="","",VLOOKUP(D206,Table1[#All],2,FALSE))</f>
        <v>350 x 350mm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47.273299999999999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901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105.0073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841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26.149099999999997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842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10.8782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843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67.98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0</v>
      </c>
      <c r="G217" s="1" t="str">
        <f>IF(D217="","",VLOOKUP(D217,Table1[#All],2,FALSE))</f>
        <v/>
      </c>
      <c r="H217" s="2">
        <f t="shared" ref="H217:H229" si="123">PRODUCT(J217:S217)</f>
        <v>0</v>
      </c>
      <c r="I217" s="45">
        <f>H217*SUM(I218:I226)</f>
        <v>0</v>
      </c>
      <c r="J217" s="4">
        <f t="shared" ref="J217:S217" si="124">IF($B217="",J216,
    IF(J$3=$B217,$E217,
       IF(J$3&lt;$B217,J216,
           1
)))</f>
        <v>1</v>
      </c>
      <c r="K217" s="4">
        <f t="shared" si="124"/>
        <v>0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0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0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0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0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0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0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0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0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0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0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0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0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0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0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0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0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0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0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0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0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0</v>
      </c>
      <c r="G228" s="1" t="str">
        <f>IF(D228="","",VLOOKUP(D228,Table1[#All],2,FALSE))</f>
        <v/>
      </c>
      <c r="H228" s="2">
        <f t="shared" si="123"/>
        <v>0</v>
      </c>
      <c r="I228" s="45">
        <f>H228*SUM(I229:I236)</f>
        <v>0</v>
      </c>
      <c r="J228" s="4">
        <f t="shared" ref="J228:S228" si="135">IF($B228="",J227,
    IF(J$3=$B228,$E228,
       IF(J$3&lt;$B228,J227,
           1
)))</f>
        <v>1</v>
      </c>
      <c r="K228" s="4">
        <f t="shared" si="135"/>
        <v>0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0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0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0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0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0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0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0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0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0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0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0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0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0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0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0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0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0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0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213.9503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850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847</v>
      </c>
      <c r="D240" s="2" t="s">
        <v>62</v>
      </c>
      <c r="E240" s="2">
        <v>1</v>
      </c>
      <c r="F240" s="2" t="s">
        <v>910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78.48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78.48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851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971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970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1038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1039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997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999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1040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1002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1005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1006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1008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1009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1010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1013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1015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1041</v>
      </c>
      <c r="D257" s="2" t="s">
        <v>92</v>
      </c>
      <c r="E257" s="2">
        <v>4</v>
      </c>
      <c r="F257" s="2" t="s">
        <v>910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1017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1019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1021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1042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1043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1044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1026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1029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1031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1036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1037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1034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017" priority="183">
      <formula>IF(B5=3,TRUE,FALSE)</formula>
    </cfRule>
    <cfRule type="expression" dxfId="1016" priority="184">
      <formula>IF(B5=2,TRUE,FALSE)</formula>
    </cfRule>
    <cfRule type="expression" dxfId="1015" priority="185">
      <formula>IF(B5=1,TRUE,FALSE)</formula>
    </cfRule>
  </conditionalFormatting>
  <conditionalFormatting sqref="C139">
    <cfRule type="expression" dxfId="1014" priority="177">
      <formula>IF(B139=3,TRUE,FALSE)</formula>
    </cfRule>
    <cfRule type="expression" dxfId="1013" priority="178">
      <formula>IF(B139=2,TRUE,FALSE)</formula>
    </cfRule>
    <cfRule type="expression" dxfId="1012" priority="179">
      <formula>IF(B139=1,TRUE,FALSE)</formula>
    </cfRule>
  </conditionalFormatting>
  <conditionalFormatting sqref="C159:C160 C163 C168:C169 C178 C171">
    <cfRule type="expression" dxfId="1011" priority="174">
      <formula>IF(B159=3,TRUE,FALSE)</formula>
    </cfRule>
    <cfRule type="expression" dxfId="1010" priority="175">
      <formula>IF(B159=2,TRUE,FALSE)</formula>
    </cfRule>
    <cfRule type="expression" dxfId="1009" priority="176">
      <formula>IF(B159=1,TRUE,FALSE)</formula>
    </cfRule>
  </conditionalFormatting>
  <conditionalFormatting sqref="C161">
    <cfRule type="expression" dxfId="1008" priority="171">
      <formula>IF(B161=3,TRUE,FALSE)</formula>
    </cfRule>
    <cfRule type="expression" dxfId="1007" priority="172">
      <formula>IF(B161=2,TRUE,FALSE)</formula>
    </cfRule>
    <cfRule type="expression" dxfId="1006" priority="173">
      <formula>IF(B161=1,TRUE,FALSE)</formula>
    </cfRule>
  </conditionalFormatting>
  <conditionalFormatting sqref="C179:C180 C183 C188:C189 C191">
    <cfRule type="expression" dxfId="1005" priority="165">
      <formula>IF(B179=3,TRUE,FALSE)</formula>
    </cfRule>
    <cfRule type="expression" dxfId="1004" priority="166">
      <formula>IF(B179=2,TRUE,FALSE)</formula>
    </cfRule>
    <cfRule type="expression" dxfId="1003" priority="167">
      <formula>IF(B179=1,TRUE,FALSE)</formula>
    </cfRule>
  </conditionalFormatting>
  <conditionalFormatting sqref="C181">
    <cfRule type="expression" dxfId="1002" priority="162">
      <formula>IF(B181=3,TRUE,FALSE)</formula>
    </cfRule>
    <cfRule type="expression" dxfId="1001" priority="163">
      <formula>IF(B181=2,TRUE,FALSE)</formula>
    </cfRule>
    <cfRule type="expression" dxfId="1000" priority="164">
      <formula>IF(B181=1,TRUE,FALSE)</formula>
    </cfRule>
  </conditionalFormatting>
  <conditionalFormatting sqref="C186">
    <cfRule type="expression" dxfId="999" priority="159">
      <formula>IF(B186=3,TRUE,FALSE)</formula>
    </cfRule>
    <cfRule type="expression" dxfId="998" priority="160">
      <formula>IF(B186=2,TRUE,FALSE)</formula>
    </cfRule>
    <cfRule type="expression" dxfId="997" priority="161">
      <formula>IF(B186=1,TRUE,FALSE)</formula>
    </cfRule>
  </conditionalFormatting>
  <conditionalFormatting sqref="C15">
    <cfRule type="expression" dxfId="996" priority="156">
      <formula>IF(B15=3,TRUE,FALSE)</formula>
    </cfRule>
    <cfRule type="expression" dxfId="995" priority="157">
      <formula>IF(B15=2,TRUE,FALSE)</formula>
    </cfRule>
    <cfRule type="expression" dxfId="994" priority="158">
      <formula>IF(B15=1,TRUE,FALSE)</formula>
    </cfRule>
  </conditionalFormatting>
  <conditionalFormatting sqref="C23">
    <cfRule type="expression" dxfId="993" priority="153">
      <formula>IF(B23=3,TRUE,FALSE)</formula>
    </cfRule>
    <cfRule type="expression" dxfId="992" priority="154">
      <formula>IF(B23=2,TRUE,FALSE)</formula>
    </cfRule>
    <cfRule type="expression" dxfId="991" priority="155">
      <formula>IF(B23=1,TRUE,FALSE)</formula>
    </cfRule>
  </conditionalFormatting>
  <conditionalFormatting sqref="C50">
    <cfRule type="expression" dxfId="990" priority="150">
      <formula>IF(B50=3,TRUE,FALSE)</formula>
    </cfRule>
    <cfRule type="expression" dxfId="989" priority="151">
      <formula>IF(B50=2,TRUE,FALSE)</formula>
    </cfRule>
    <cfRule type="expression" dxfId="988" priority="152">
      <formula>IF(B50=1,TRUE,FALSE)</formula>
    </cfRule>
  </conditionalFormatting>
  <conditionalFormatting sqref="C51">
    <cfRule type="expression" dxfId="987" priority="147">
      <formula>IF(B51=3,TRUE,FALSE)</formula>
    </cfRule>
    <cfRule type="expression" dxfId="986" priority="148">
      <formula>IF(B51=2,TRUE,FALSE)</formula>
    </cfRule>
    <cfRule type="expression" dxfId="985" priority="149">
      <formula>IF(B51=1,TRUE,FALSE)</formula>
    </cfRule>
  </conditionalFormatting>
  <conditionalFormatting sqref="C58">
    <cfRule type="expression" dxfId="984" priority="144">
      <formula>IF(B58=3,TRUE,FALSE)</formula>
    </cfRule>
    <cfRule type="expression" dxfId="983" priority="145">
      <formula>IF(B58=2,TRUE,FALSE)</formula>
    </cfRule>
    <cfRule type="expression" dxfId="982" priority="146">
      <formula>IF(B58=1,TRUE,FALSE)</formula>
    </cfRule>
  </conditionalFormatting>
  <conditionalFormatting sqref="C59">
    <cfRule type="expression" dxfId="981" priority="141">
      <formula>IF(B59=3,TRUE,FALSE)</formula>
    </cfRule>
    <cfRule type="expression" dxfId="980" priority="142">
      <formula>IF(B59=2,TRUE,FALSE)</formula>
    </cfRule>
    <cfRule type="expression" dxfId="979" priority="143">
      <formula>IF(B59=1,TRUE,FALSE)</formula>
    </cfRule>
  </conditionalFormatting>
  <conditionalFormatting sqref="C76">
    <cfRule type="expression" dxfId="978" priority="138">
      <formula>IF(B76=3,TRUE,FALSE)</formula>
    </cfRule>
    <cfRule type="expression" dxfId="977" priority="139">
      <formula>IF(B76=2,TRUE,FALSE)</formula>
    </cfRule>
    <cfRule type="expression" dxfId="976" priority="140">
      <formula>IF(B76=1,TRUE,FALSE)</formula>
    </cfRule>
  </conditionalFormatting>
  <conditionalFormatting sqref="C84">
    <cfRule type="expression" dxfId="975" priority="135">
      <formula>IF(B84=3,TRUE,FALSE)</formula>
    </cfRule>
    <cfRule type="expression" dxfId="974" priority="136">
      <formula>IF(B84=2,TRUE,FALSE)</formula>
    </cfRule>
    <cfRule type="expression" dxfId="973" priority="137">
      <formula>IF(B84=1,TRUE,FALSE)</formula>
    </cfRule>
  </conditionalFormatting>
  <conditionalFormatting sqref="C64">
    <cfRule type="expression" dxfId="972" priority="132">
      <formula>IF(B64=3,TRUE,FALSE)</formula>
    </cfRule>
    <cfRule type="expression" dxfId="971" priority="133">
      <formula>IF(B64=2,TRUE,FALSE)</formula>
    </cfRule>
    <cfRule type="expression" dxfId="970" priority="134">
      <formula>IF(B64=1,TRUE,FALSE)</formula>
    </cfRule>
  </conditionalFormatting>
  <conditionalFormatting sqref="C90">
    <cfRule type="expression" dxfId="969" priority="126">
      <formula>IF(B90=3,TRUE,FALSE)</formula>
    </cfRule>
    <cfRule type="expression" dxfId="968" priority="127">
      <formula>IF(B90=2,TRUE,FALSE)</formula>
    </cfRule>
    <cfRule type="expression" dxfId="967" priority="128">
      <formula>IF(B90=1,TRUE,FALSE)</formula>
    </cfRule>
  </conditionalFormatting>
  <conditionalFormatting sqref="C153:C157">
    <cfRule type="expression" dxfId="966" priority="123">
      <formula>IF(B153=3,TRUE,FALSE)</formula>
    </cfRule>
    <cfRule type="expression" dxfId="965" priority="124">
      <formula>IF(B153=2,TRUE,FALSE)</formula>
    </cfRule>
    <cfRule type="expression" dxfId="964" priority="125">
      <formula>IF(B153=1,TRUE,FALSE)</formula>
    </cfRule>
  </conditionalFormatting>
  <conditionalFormatting sqref="C174 C177">
    <cfRule type="expression" dxfId="963" priority="120">
      <formula>IF(B174=3,TRUE,FALSE)</formula>
    </cfRule>
    <cfRule type="expression" dxfId="962" priority="121">
      <formula>IF(B174=2,TRUE,FALSE)</formula>
    </cfRule>
    <cfRule type="expression" dxfId="961" priority="122">
      <formula>IF(B174=1,TRUE,FALSE)</formula>
    </cfRule>
  </conditionalFormatting>
  <conditionalFormatting sqref="C197">
    <cfRule type="expression" dxfId="960" priority="117">
      <formula>IF(B197=3,TRUE,FALSE)</formula>
    </cfRule>
    <cfRule type="expression" dxfId="959" priority="118">
      <formula>IF(B197=2,TRUE,FALSE)</formula>
    </cfRule>
    <cfRule type="expression" dxfId="958" priority="119">
      <formula>IF(B197=1,TRUE,FALSE)</formula>
    </cfRule>
  </conditionalFormatting>
  <conditionalFormatting sqref="C194">
    <cfRule type="expression" dxfId="957" priority="114">
      <formula>IF(B194=3,TRUE,FALSE)</formula>
    </cfRule>
    <cfRule type="expression" dxfId="956" priority="115">
      <formula>IF(B194=2,TRUE,FALSE)</formula>
    </cfRule>
    <cfRule type="expression" dxfId="955" priority="116">
      <formula>IF(B194=1,TRUE,FALSE)</formula>
    </cfRule>
  </conditionalFormatting>
  <conditionalFormatting sqref="C175:C176">
    <cfRule type="expression" dxfId="954" priority="108">
      <formula>IF(B175=3,TRUE,FALSE)</formula>
    </cfRule>
    <cfRule type="expression" dxfId="953" priority="109">
      <formula>IF(B175=2,TRUE,FALSE)</formula>
    </cfRule>
    <cfRule type="expression" dxfId="952" priority="110">
      <formula>IF(B175=1,TRUE,FALSE)</formula>
    </cfRule>
  </conditionalFormatting>
  <conditionalFormatting sqref="C195:C196">
    <cfRule type="expression" dxfId="951" priority="105">
      <formula>IF(B195=3,TRUE,FALSE)</formula>
    </cfRule>
    <cfRule type="expression" dxfId="950" priority="106">
      <formula>IF(B195=2,TRUE,FALSE)</formula>
    </cfRule>
    <cfRule type="expression" dxfId="949" priority="107">
      <formula>IF(B195=1,TRUE,FALSE)</formula>
    </cfRule>
  </conditionalFormatting>
  <conditionalFormatting sqref="C228:C237">
    <cfRule type="expression" dxfId="948" priority="99">
      <formula>IF(B228=3,TRUE,FALSE)</formula>
    </cfRule>
    <cfRule type="expression" dxfId="947" priority="100">
      <formula>IF(B228=2,TRUE,FALSE)</formula>
    </cfRule>
    <cfRule type="expression" dxfId="946" priority="101">
      <formula>IF(B228=1,TRUE,FALSE)</formula>
    </cfRule>
  </conditionalFormatting>
  <conditionalFormatting sqref="C206">
    <cfRule type="expression" dxfId="945" priority="96">
      <formula>IF(B206=3,TRUE,FALSE)</formula>
    </cfRule>
    <cfRule type="expression" dxfId="944" priority="97">
      <formula>IF(B206=2,TRUE,FALSE)</formula>
    </cfRule>
    <cfRule type="expression" dxfId="943" priority="98">
      <formula>IF(B206=1,TRUE,FALSE)</formula>
    </cfRule>
  </conditionalFormatting>
  <conditionalFormatting sqref="C170">
    <cfRule type="expression" dxfId="942" priority="90">
      <formula>IF(B170=3,TRUE,FALSE)</formula>
    </cfRule>
    <cfRule type="expression" dxfId="941" priority="91">
      <formula>IF(B170=2,TRUE,FALSE)</formula>
    </cfRule>
    <cfRule type="expression" dxfId="940" priority="92">
      <formula>IF(B170=1,TRUE,FALSE)</formula>
    </cfRule>
  </conditionalFormatting>
  <conditionalFormatting sqref="C164:C165">
    <cfRule type="expression" dxfId="939" priority="84">
      <formula>IF(B164=3,TRUE,FALSE)</formula>
    </cfRule>
    <cfRule type="expression" dxfId="938" priority="85">
      <formula>IF(B164=2,TRUE,FALSE)</formula>
    </cfRule>
    <cfRule type="expression" dxfId="937" priority="86">
      <formula>IF(B164=1,TRUE,FALSE)</formula>
    </cfRule>
  </conditionalFormatting>
  <conditionalFormatting sqref="C166">
    <cfRule type="expression" dxfId="936" priority="78">
      <formula>IF(B166=3,TRUE,FALSE)</formula>
    </cfRule>
    <cfRule type="expression" dxfId="935" priority="79">
      <formula>IF(B166=2,TRUE,FALSE)</formula>
    </cfRule>
    <cfRule type="expression" dxfId="934" priority="80">
      <formula>IF(B166=1,TRUE,FALSE)</formula>
    </cfRule>
  </conditionalFormatting>
  <conditionalFormatting sqref="C184:C185">
    <cfRule type="expression" dxfId="933" priority="81">
      <formula>IF(B184=3,TRUE,FALSE)</formula>
    </cfRule>
    <cfRule type="expression" dxfId="932" priority="82">
      <formula>IF(B184=2,TRUE,FALSE)</formula>
    </cfRule>
    <cfRule type="expression" dxfId="931" priority="83">
      <formula>IF(B184=1,TRUE,FALSE)</formula>
    </cfRule>
  </conditionalFormatting>
  <conditionalFormatting sqref="C167">
    <cfRule type="expression" dxfId="930" priority="75">
      <formula>IF(B167=3,TRUE,FALSE)</formula>
    </cfRule>
    <cfRule type="expression" dxfId="929" priority="76">
      <formula>IF(B167=2,TRUE,FALSE)</formula>
    </cfRule>
    <cfRule type="expression" dxfId="928" priority="77">
      <formula>IF(B167=1,TRUE,FALSE)</formula>
    </cfRule>
  </conditionalFormatting>
  <conditionalFormatting sqref="C187">
    <cfRule type="expression" dxfId="927" priority="72">
      <formula>IF(B187=3,TRUE,FALSE)</formula>
    </cfRule>
    <cfRule type="expression" dxfId="926" priority="73">
      <formula>IF(B187=2,TRUE,FALSE)</formula>
    </cfRule>
    <cfRule type="expression" dxfId="925" priority="74">
      <formula>IF(B187=1,TRUE,FALSE)</formula>
    </cfRule>
  </conditionalFormatting>
  <conditionalFormatting sqref="C190">
    <cfRule type="expression" dxfId="924" priority="69">
      <formula>IF(B190=3,TRUE,FALSE)</formula>
    </cfRule>
    <cfRule type="expression" dxfId="923" priority="70">
      <formula>IF(B190=2,TRUE,FALSE)</formula>
    </cfRule>
    <cfRule type="expression" dxfId="922" priority="71">
      <formula>IF(B190=1,TRUE,FALSE)</formula>
    </cfRule>
  </conditionalFormatting>
  <conditionalFormatting sqref="C172">
    <cfRule type="expression" dxfId="921" priority="66">
      <formula>IF(B172=3,TRUE,FALSE)</formula>
    </cfRule>
    <cfRule type="expression" dxfId="920" priority="67">
      <formula>IF(B172=2,TRUE,FALSE)</formula>
    </cfRule>
    <cfRule type="expression" dxfId="919" priority="68">
      <formula>IF(B172=1,TRUE,FALSE)</formula>
    </cfRule>
  </conditionalFormatting>
  <conditionalFormatting sqref="C192">
    <cfRule type="expression" dxfId="918" priority="63">
      <formula>IF(B192=3,TRUE,FALSE)</formula>
    </cfRule>
    <cfRule type="expression" dxfId="917" priority="64">
      <formula>IF(B192=2,TRUE,FALSE)</formula>
    </cfRule>
    <cfRule type="expression" dxfId="916" priority="65">
      <formula>IF(B192=1,TRUE,FALSE)</formula>
    </cfRule>
  </conditionalFormatting>
  <conditionalFormatting sqref="C34 C25:C30">
    <cfRule type="expression" dxfId="915" priority="60">
      <formula>IF(B25=3,TRUE,FALSE)</formula>
    </cfRule>
    <cfRule type="expression" dxfId="914" priority="61">
      <formula>IF(B25=2,TRUE,FALSE)</formula>
    </cfRule>
    <cfRule type="expression" dxfId="913" priority="62">
      <formula>IF(B25=1,TRUE,FALSE)</formula>
    </cfRule>
  </conditionalFormatting>
  <conditionalFormatting sqref="C31:C33">
    <cfRule type="expression" dxfId="912" priority="57">
      <formula>IF(B31=3,TRUE,FALSE)</formula>
    </cfRule>
    <cfRule type="expression" dxfId="911" priority="58">
      <formula>IF(B31=2,TRUE,FALSE)</formula>
    </cfRule>
    <cfRule type="expression" dxfId="910" priority="59">
      <formula>IF(B31=1,TRUE,FALSE)</formula>
    </cfRule>
  </conditionalFormatting>
  <conditionalFormatting sqref="C44 C35:C40">
    <cfRule type="expression" dxfId="909" priority="54">
      <formula>IF(B35=3,TRUE,FALSE)</formula>
    </cfRule>
    <cfRule type="expression" dxfId="908" priority="55">
      <formula>IF(B35=2,TRUE,FALSE)</formula>
    </cfRule>
    <cfRule type="expression" dxfId="907" priority="56">
      <formula>IF(B35=1,TRUE,FALSE)</formula>
    </cfRule>
  </conditionalFormatting>
  <conditionalFormatting sqref="C41:C43">
    <cfRule type="expression" dxfId="906" priority="51">
      <formula>IF(B41=3,TRUE,FALSE)</formula>
    </cfRule>
    <cfRule type="expression" dxfId="905" priority="52">
      <formula>IF(B41=2,TRUE,FALSE)</formula>
    </cfRule>
    <cfRule type="expression" dxfId="904" priority="53">
      <formula>IF(B41=1,TRUE,FALSE)</formula>
    </cfRule>
  </conditionalFormatting>
  <conditionalFormatting sqref="C106:C107">
    <cfRule type="expression" dxfId="903" priority="48">
      <formula>IF(B106=3,TRUE,FALSE)</formula>
    </cfRule>
    <cfRule type="expression" dxfId="902" priority="49">
      <formula>IF(B106=2,TRUE,FALSE)</formula>
    </cfRule>
    <cfRule type="expression" dxfId="901" priority="50">
      <formula>IF(B106=1,TRUE,FALSE)</formula>
    </cfRule>
  </conditionalFormatting>
  <conditionalFormatting sqref="C111:C112">
    <cfRule type="expression" dxfId="900" priority="45">
      <formula>IF(B111=3,TRUE,FALSE)</formula>
    </cfRule>
    <cfRule type="expression" dxfId="899" priority="46">
      <formula>IF(B111=2,TRUE,FALSE)</formula>
    </cfRule>
    <cfRule type="expression" dxfId="898" priority="47">
      <formula>IF(B111=1,TRUE,FALSE)</formula>
    </cfRule>
  </conditionalFormatting>
  <conditionalFormatting sqref="C108:C110">
    <cfRule type="expression" dxfId="897" priority="39">
      <formula>IF(B108=3,TRUE,FALSE)</formula>
    </cfRule>
    <cfRule type="expression" dxfId="896" priority="40">
      <formula>IF(B108=2,TRUE,FALSE)</formula>
    </cfRule>
    <cfRule type="expression" dxfId="895" priority="41">
      <formula>IF(B108=1,TRUE,FALSE)</formula>
    </cfRule>
  </conditionalFormatting>
  <conditionalFormatting sqref="C113:C115">
    <cfRule type="expression" dxfId="894" priority="36">
      <formula>IF(B113=3,TRUE,FALSE)</formula>
    </cfRule>
    <cfRule type="expression" dxfId="893" priority="37">
      <formula>IF(B113=2,TRUE,FALSE)</formula>
    </cfRule>
    <cfRule type="expression" dxfId="892" priority="38">
      <formula>IF(B113=1,TRUE,FALSE)</formula>
    </cfRule>
  </conditionalFormatting>
  <conditionalFormatting sqref="C116:C120">
    <cfRule type="expression" dxfId="891" priority="33">
      <formula>IF(B116=3,TRUE,FALSE)</formula>
    </cfRule>
    <cfRule type="expression" dxfId="890" priority="34">
      <formula>IF(B116=2,TRUE,FALSE)</formula>
    </cfRule>
    <cfRule type="expression" dxfId="889" priority="35">
      <formula>IF(B116=1,TRUE,FALSE)</formula>
    </cfRule>
  </conditionalFormatting>
  <conditionalFormatting sqref="C121:C122">
    <cfRule type="expression" dxfId="888" priority="30">
      <formula>IF(B121=3,TRUE,FALSE)</formula>
    </cfRule>
    <cfRule type="expression" dxfId="887" priority="31">
      <formula>IF(B121=2,TRUE,FALSE)</formula>
    </cfRule>
    <cfRule type="expression" dxfId="886" priority="32">
      <formula>IF(B121=1,TRUE,FALSE)</formula>
    </cfRule>
  </conditionalFormatting>
  <conditionalFormatting sqref="C126:C127">
    <cfRule type="expression" dxfId="885" priority="27">
      <formula>IF(B126=3,TRUE,FALSE)</formula>
    </cfRule>
    <cfRule type="expression" dxfId="884" priority="28">
      <formula>IF(B126=2,TRUE,FALSE)</formula>
    </cfRule>
    <cfRule type="expression" dxfId="883" priority="29">
      <formula>IF(B126=1,TRUE,FALSE)</formula>
    </cfRule>
  </conditionalFormatting>
  <conditionalFormatting sqref="C123:C125">
    <cfRule type="expression" dxfId="882" priority="24">
      <formula>IF(B123=3,TRUE,FALSE)</formula>
    </cfRule>
    <cfRule type="expression" dxfId="881" priority="25">
      <formula>IF(B123=2,TRUE,FALSE)</formula>
    </cfRule>
    <cfRule type="expression" dxfId="880" priority="26">
      <formula>IF(B123=1,TRUE,FALSE)</formula>
    </cfRule>
  </conditionalFormatting>
  <conditionalFormatting sqref="C128:C130">
    <cfRule type="expression" dxfId="879" priority="21">
      <formula>IF(B128=3,TRUE,FALSE)</formula>
    </cfRule>
    <cfRule type="expression" dxfId="878" priority="22">
      <formula>IF(B128=2,TRUE,FALSE)</formula>
    </cfRule>
    <cfRule type="expression" dxfId="877" priority="23">
      <formula>IF(B128=1,TRUE,FALSE)</formula>
    </cfRule>
  </conditionalFormatting>
  <conditionalFormatting sqref="H4:H203">
    <cfRule type="expression" dxfId="876" priority="20">
      <formula>IF(VLOOKUP(D4,part_details,13,FALSE)&gt;=H4,TRUE,FALSE)</formula>
    </cfRule>
  </conditionalFormatting>
  <conditionalFormatting sqref="D4:D96 D98:D132 D134:D467">
    <cfRule type="expression" dxfId="875" priority="186">
      <formula>IF(F4="x",TRUE,FALSE)</formula>
    </cfRule>
  </conditionalFormatting>
  <conditionalFormatting sqref="C97">
    <cfRule type="expression" dxfId="874" priority="14">
      <formula>IF(B97=3,TRUE,FALSE)</formula>
    </cfRule>
    <cfRule type="expression" dxfId="873" priority="15">
      <formula>IF(B97=2,TRUE,FALSE)</formula>
    </cfRule>
    <cfRule type="expression" dxfId="872" priority="16">
      <formula>IF(B97=1,TRUE,FALSE)</formula>
    </cfRule>
  </conditionalFormatting>
  <conditionalFormatting sqref="D97">
    <cfRule type="expression" dxfId="871" priority="12">
      <formula>IF(F97="x",TRUE,FALSE)</formula>
    </cfRule>
  </conditionalFormatting>
  <conditionalFormatting sqref="D133">
    <cfRule type="expression" dxfId="870" priority="7">
      <formula>IF(F133="x",TRUE,FALSE)</formula>
    </cfRule>
  </conditionalFormatting>
  <conditionalFormatting sqref="C133">
    <cfRule type="expression" dxfId="869" priority="9">
      <formula>IF(B133=3,TRUE,FALSE)</formula>
    </cfRule>
    <cfRule type="expression" dxfId="868" priority="10">
      <formula>IF(B133=2,TRUE,FALSE)</formula>
    </cfRule>
    <cfRule type="expression" dxfId="867" priority="11">
      <formula>IF(B133=1,TRUE,FALSE)</formula>
    </cfRule>
  </conditionalFormatting>
  <conditionalFormatting sqref="C162">
    <cfRule type="expression" dxfId="866" priority="4">
      <formula>IF(B162=3,TRUE,FALSE)</formula>
    </cfRule>
    <cfRule type="expression" dxfId="865" priority="5">
      <formula>IF(B162=2,TRUE,FALSE)</formula>
    </cfRule>
    <cfRule type="expression" dxfId="864" priority="6">
      <formula>IF(B162=1,TRUE,FALSE)</formula>
    </cfRule>
  </conditionalFormatting>
  <conditionalFormatting sqref="C182">
    <cfRule type="expression" dxfId="863" priority="1">
      <formula>IF(B182=3,TRUE,FALSE)</formula>
    </cfRule>
    <cfRule type="expression" dxfId="862" priority="2">
      <formula>IF(B182=2,TRUE,FALSE)</formula>
    </cfRule>
    <cfRule type="expression" dxfId="86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zoomScaleNormal="100" workbookViewId="0">
      <pane xSplit="2" ySplit="3" topLeftCell="F49" activePane="bottomRight" state="frozen"/>
      <selection pane="topRight" activeCell="C1" sqref="C1"/>
      <selection pane="bottomLeft" activeCell="A4" sqref="A4"/>
      <selection pane="bottomRight" activeCell="AA56" sqref="AA56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78" customWidth="1"/>
    <col min="15" max="15" width="9.7109375" style="38" customWidth="1"/>
    <col min="16" max="16" width="9.7109375" style="75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5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928</v>
      </c>
    </row>
    <row r="2" spans="1:29" x14ac:dyDescent="0.25">
      <c r="K2" s="3">
        <f>SUM(Table1[Ideal cost])</f>
        <v>1722.4836737256137</v>
      </c>
      <c r="L2" s="44"/>
      <c r="M2" s="44"/>
      <c r="N2" s="44"/>
      <c r="P2" s="3">
        <f>SUM(Table1[Ideal cost of parts on hand])</f>
        <v>1455.6469017717677</v>
      </c>
      <c r="R2" s="3">
        <f>SUM(Table1[Ideal cost of parts on order])</f>
        <v>0</v>
      </c>
      <c r="U2" s="3">
        <f>SUM(Table1[Remaining ideal cost])</f>
        <v>274.35421650000006</v>
      </c>
      <c r="V2" s="51">
        <f>SUM(Table1[Remaining Extended cost])</f>
        <v>321.96680000000009</v>
      </c>
      <c r="W2" s="3">
        <f>SUM(Table1[Cost of excess material])</f>
        <v>112.72941259786614</v>
      </c>
      <c r="X2" s="3"/>
      <c r="Y2" s="86"/>
      <c r="Z2" s="86"/>
      <c r="AA2" s="86"/>
      <c r="AB2" s="1" t="s">
        <v>6</v>
      </c>
      <c r="AC2" s="3">
        <f>SUM(Table1[Buy-now costs])</f>
        <v>0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902</v>
      </c>
      <c r="I3" s="12" t="s">
        <v>6</v>
      </c>
      <c r="J3" s="48" t="s">
        <v>694</v>
      </c>
      <c r="K3" s="15" t="s">
        <v>763</v>
      </c>
      <c r="L3" s="79" t="s">
        <v>909</v>
      </c>
      <c r="M3" s="79" t="s">
        <v>1088</v>
      </c>
      <c r="N3" s="79" t="s">
        <v>1089</v>
      </c>
      <c r="O3" s="39" t="s">
        <v>865</v>
      </c>
      <c r="P3" s="93" t="s">
        <v>1083</v>
      </c>
      <c r="Q3" s="48" t="s">
        <v>1046</v>
      </c>
      <c r="R3" s="91" t="s">
        <v>1086</v>
      </c>
      <c r="S3" s="48" t="s">
        <v>1059</v>
      </c>
      <c r="T3" s="48" t="s">
        <v>695</v>
      </c>
      <c r="U3" s="91" t="s">
        <v>1081</v>
      </c>
      <c r="V3" s="52" t="s">
        <v>903</v>
      </c>
      <c r="W3" s="37" t="s">
        <v>904</v>
      </c>
      <c r="X3" s="13" t="s">
        <v>1061</v>
      </c>
      <c r="Y3" s="87" t="s">
        <v>1066</v>
      </c>
      <c r="Z3" s="87" t="s">
        <v>1068</v>
      </c>
      <c r="AA3" s="87" t="s">
        <v>1067</v>
      </c>
      <c r="AB3" s="37" t="s">
        <v>866</v>
      </c>
      <c r="AC3" s="37" t="s">
        <v>936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100.6</v>
      </c>
      <c r="E4" s="3">
        <f>42.03/2</f>
        <v>21.015000000000001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121.61499999999999</v>
      </c>
      <c r="L4" s="80" t="str">
        <f>IF(Table1[[#This Row],[Buy-now costs]]&gt;0,"X","")</f>
        <v/>
      </c>
      <c r="M4" s="80">
        <v>1</v>
      </c>
      <c r="N4" s="80"/>
      <c r="O4" s="40">
        <v>1</v>
      </c>
      <c r="P4" s="94">
        <f>Table1[[#This Row],[quantity on-hand]]*(Table1[[#This Row],[Cost ]]+Table1[[#This Row],[shipping]]+Table1[[#This Row],[Tax]])</f>
        <v>121.61499999999999</v>
      </c>
      <c r="Q4" s="40">
        <v>0</v>
      </c>
      <c r="R4" s="92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" s="51">
        <f>IFERROR(Table1[[#This Row],[Quantity  to  purchase]]*(Table1[[#This Row],[Cost ]]+Table1[[#This Row],[shipping]]+Table1[[#This Row],[Tax]]),0)</f>
        <v>0</v>
      </c>
      <c r="W4" s="36">
        <f>IFERROR(Table1[[#This Row],[leftover material]]*(Table1[[#This Row],[Cost ]]+Table1[[#This Row],[shipping]]+Table1[[#This Row],[Tax]]),0)</f>
        <v>0</v>
      </c>
      <c r="X4" s="36">
        <f>242.23/2</f>
        <v>121.11499999999999</v>
      </c>
      <c r="Y4" s="84">
        <v>43899</v>
      </c>
      <c r="Z4" s="84">
        <v>43910</v>
      </c>
      <c r="AA4" s="84">
        <v>43910</v>
      </c>
      <c r="AB4" s="36"/>
      <c r="AC4" s="36">
        <f>IF(ISNA(VLOOKUP(Table1[[#This Row],[Part Number]],'Multi-level BOM'!V$4:V$449,1,FALSE)),0,Table1[[#This Row],[Remaining Extended cost]])</f>
        <v>0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100.6</v>
      </c>
      <c r="E5" s="3">
        <f>42.03/2</f>
        <v>21.015000000000001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121.61499999999999</v>
      </c>
      <c r="L5" s="80" t="str">
        <f>IF(Table1[[#This Row],[Buy-now costs]]&gt;0,"X","")</f>
        <v/>
      </c>
      <c r="M5" s="80">
        <v>1</v>
      </c>
      <c r="N5" s="80"/>
      <c r="O5" s="40">
        <v>1</v>
      </c>
      <c r="P5" s="94">
        <f>Table1[[#This Row],[quantity on-hand]]*(Table1[[#This Row],[Cost ]]+Table1[[#This Row],[shipping]]+Table1[[#This Row],[Tax]])</f>
        <v>121.61499999999999</v>
      </c>
      <c r="Q5" s="40">
        <v>0</v>
      </c>
      <c r="R5" s="92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" s="51">
        <f>IFERROR(Table1[[#This Row],[Quantity  to  purchase]]*(Table1[[#This Row],[Cost ]]+Table1[[#This Row],[shipping]]+Table1[[#This Row],[Tax]]),0)</f>
        <v>0</v>
      </c>
      <c r="W5" s="36">
        <f>IFERROR(Table1[[#This Row],[leftover material]]*(Table1[[#This Row],[Cost ]]+Table1[[#This Row],[shipping]]+Table1[[#This Row],[Tax]]),0)</f>
        <v>0</v>
      </c>
      <c r="X5" s="36">
        <f>242.23/2</f>
        <v>121.11499999999999</v>
      </c>
      <c r="Y5" s="84">
        <v>43899</v>
      </c>
      <c r="Z5" s="84">
        <v>43910</v>
      </c>
      <c r="AA5" s="84">
        <v>43910</v>
      </c>
      <c r="AB5" s="36"/>
      <c r="AC5" s="36">
        <f>IF(ISNA(VLOOKUP(Table1[[#This Row],[Part Number]],'Multi-level BOM'!V$4:V$449,1,FALSE)),0,Table1[[#This Row],[Remaining Extended cost]])</f>
        <v>0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0" t="str">
        <f>IF(Table1[[#This Row],[Buy-now costs]]&gt;0,"X","")</f>
        <v/>
      </c>
      <c r="M6" s="80">
        <v>0</v>
      </c>
      <c r="N6" s="80">
        <v>20</v>
      </c>
      <c r="O6" s="40">
        <v>20</v>
      </c>
      <c r="P6" s="94">
        <f>Table1[[#This Row],[quantity on-hand]]*(Table1[[#This Row],[Cost ]]+Table1[[#This Row],[shipping]]+Table1[[#This Row],[Tax]])</f>
        <v>29.408200000000001</v>
      </c>
      <c r="Q6" s="40">
        <v>0</v>
      </c>
      <c r="R6" s="92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4"/>
      <c r="Z6" s="84"/>
      <c r="AA6" s="84"/>
      <c r="AB6" s="36" t="s">
        <v>908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0" t="str">
        <f>IF(Table1[[#This Row],[Buy-now costs]]&gt;0,"X","")</f>
        <v/>
      </c>
      <c r="M7" s="80">
        <v>600</v>
      </c>
      <c r="N7" s="80"/>
      <c r="O7" s="40">
        <v>314</v>
      </c>
      <c r="P7" s="94">
        <f>Table1[[#This Row],[quantity on-hand]]*(Table1[[#This Row],[Cost ]]+Table1[[#This Row],[shipping]]+Table1[[#This Row],[Tax]])</f>
        <v>5.8127156666666657</v>
      </c>
      <c r="Q7" s="40">
        <v>0</v>
      </c>
      <c r="R7" s="92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4"/>
      <c r="Z7" s="84"/>
      <c r="AA7" s="84"/>
      <c r="AB7" s="36" t="s">
        <v>867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0" t="str">
        <f>IF(Table1[[#This Row],[Buy-now costs]]&gt;0,"X","")</f>
        <v/>
      </c>
      <c r="M8" s="80">
        <v>0</v>
      </c>
      <c r="N8" s="80">
        <v>15</v>
      </c>
      <c r="O8" s="40">
        <v>15</v>
      </c>
      <c r="P8" s="94">
        <f>Table1[[#This Row],[quantity on-hand]]*(Table1[[#This Row],[Cost ]]+Table1[[#This Row],[shipping]]+Table1[[#This Row],[Tax]])</f>
        <v>3.5888249999999995</v>
      </c>
      <c r="Q8" s="40">
        <v>0</v>
      </c>
      <c r="R8" s="92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4"/>
      <c r="Z8" s="84"/>
      <c r="AA8" s="84"/>
      <c r="AB8" s="3" t="s">
        <v>867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980</v>
      </c>
      <c r="C9" s="1" t="s">
        <v>922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979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0" t="str">
        <f>IF(Table1[[#This Row],[Buy-now costs]]&gt;0,"X","")</f>
        <v/>
      </c>
      <c r="M9" s="80">
        <v>4</v>
      </c>
      <c r="N9" s="80"/>
      <c r="O9" s="40">
        <v>4</v>
      </c>
      <c r="P9" s="94">
        <f>Table1[[#This Row],[quantity on-hand]]*(Table1[[#This Row],[Cost ]]+Table1[[#This Row],[shipping]]+Table1[[#This Row],[Tax]])</f>
        <v>2.8069576661548576</v>
      </c>
      <c r="Q9" s="40"/>
      <c r="R9" s="92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4">
        <v>43875</v>
      </c>
      <c r="Z9" s="84">
        <v>43885</v>
      </c>
      <c r="AA9" s="84">
        <v>43885</v>
      </c>
      <c r="AB9" s="3" t="s">
        <v>982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0" t="str">
        <f>IF(Table1[[#This Row],[Buy-now costs]]&gt;0,"X","")</f>
        <v/>
      </c>
      <c r="M10" s="80">
        <v>0</v>
      </c>
      <c r="N10" s="80">
        <v>36</v>
      </c>
      <c r="O10" s="40">
        <v>36</v>
      </c>
      <c r="P10" s="94">
        <f>Table1[[#This Row],[quantity on-hand]]*(Table1[[#This Row],[Cost ]]+Table1[[#This Row],[shipping]]+Table1[[#This Row],[Tax]])</f>
        <v>1.5872579999999998</v>
      </c>
      <c r="Q10" s="40">
        <v>0</v>
      </c>
      <c r="R10" s="92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4"/>
      <c r="Z10" s="84"/>
      <c r="AA10" s="84"/>
      <c r="AB10" s="36" t="s">
        <v>907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0" t="str">
        <f>IF(Table1[[#This Row],[Buy-now costs]]&gt;0,"X","")</f>
        <v/>
      </c>
      <c r="M11" s="80">
        <v>2</v>
      </c>
      <c r="N11" s="80"/>
      <c r="O11" s="40">
        <v>2</v>
      </c>
      <c r="P11" s="94">
        <f>Table1[[#This Row],[quantity on-hand]]*(Table1[[#This Row],[Cost ]]+Table1[[#This Row],[shipping]]+Table1[[#This Row],[Tax]])</f>
        <v>76.692399999999992</v>
      </c>
      <c r="Q11" s="40">
        <v>0</v>
      </c>
      <c r="R11" s="92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4">
        <v>43882</v>
      </c>
      <c r="Z11" s="86" t="s">
        <v>1071</v>
      </c>
      <c r="AA11" s="84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0" t="str">
        <f>IF(Table1[[#This Row],[Buy-now costs]]&gt;0,"X","")</f>
        <v/>
      </c>
      <c r="M12" s="80">
        <v>0</v>
      </c>
      <c r="N12" s="80">
        <v>600</v>
      </c>
      <c r="O12" s="40">
        <v>353</v>
      </c>
      <c r="P12" s="94">
        <f>Table1[[#This Row],[quantity on-hand]]*(Table1[[#This Row],[Cost ]]+Table1[[#This Row],[shipping]]+Table1[[#This Row],[Tax]])</f>
        <v>12.941097666666668</v>
      </c>
      <c r="Q12" s="40">
        <v>0</v>
      </c>
      <c r="R12" s="92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4"/>
      <c r="Z12" s="84"/>
      <c r="AA12" s="84"/>
      <c r="AB12" s="36" t="s">
        <v>867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922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951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0" t="str">
        <f>IF(Table1[[#This Row],[Buy-now costs]]&gt;0,"X","")</f>
        <v/>
      </c>
      <c r="M13" s="80">
        <v>4</v>
      </c>
      <c r="N13" s="80"/>
      <c r="O13" s="40">
        <v>4</v>
      </c>
      <c r="P13" s="94">
        <f>Table1[[#This Row],[quantity on-hand]]*(Table1[[#This Row],[Cost ]]+Table1[[#This Row],[shipping]]+Table1[[#This Row],[Tax]])</f>
        <v>1.9263434963807844</v>
      </c>
      <c r="Q13" s="40"/>
      <c r="R13" s="92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4">
        <v>43875</v>
      </c>
      <c r="Z13" s="84">
        <v>43885</v>
      </c>
      <c r="AA13" s="84">
        <v>43885</v>
      </c>
      <c r="AB13" s="3" t="s">
        <v>982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1090</v>
      </c>
      <c r="H14" s="2">
        <v>1</v>
      </c>
      <c r="I14" s="1" t="s">
        <v>1085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0" t="str">
        <f>IF(Table1[[#This Row],[Buy-now costs]]&gt;0,"X","")</f>
        <v/>
      </c>
      <c r="M14" s="80">
        <v>5</v>
      </c>
      <c r="N14" s="80"/>
      <c r="O14" s="40">
        <v>5</v>
      </c>
      <c r="P14" s="94">
        <f>Table1[[#This Row],[quantity on-hand]]*(Table1[[#This Row],[Cost ]]+Table1[[#This Row],[shipping]]+Table1[[#This Row],[Tax]])</f>
        <v>150.0048036850186</v>
      </c>
      <c r="Q14" s="40">
        <v>0</v>
      </c>
      <c r="R14" s="92">
        <f>Table1[[#This Row],[Quantity on order]]*(Table1[[#This Row],[Cost ]]+Table1[[#This Row],[shipping]]+Table1[[#This Row],[Tax]])</f>
        <v>0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4">
        <v>43890</v>
      </c>
      <c r="Z14" s="86"/>
      <c r="AA14" s="84">
        <v>43908</v>
      </c>
      <c r="AB14" s="3" t="s">
        <v>1093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922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953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0" t="str">
        <f>IF(Table1[[#This Row],[Buy-now costs]]&gt;0,"X","")</f>
        <v/>
      </c>
      <c r="M15" s="80">
        <v>100</v>
      </c>
      <c r="N15" s="80"/>
      <c r="O15" s="40">
        <v>65</v>
      </c>
      <c r="P15" s="94">
        <f>Table1[[#This Row],[quantity on-hand]]*(Table1[[#This Row],[Cost ]]+Table1[[#This Row],[shipping]]+Table1[[#This Row],[Tax]])</f>
        <v>8.1835199605176534</v>
      </c>
      <c r="Q15" s="40"/>
      <c r="R15" s="92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4">
        <v>43875</v>
      </c>
      <c r="Z15" s="84">
        <v>43885</v>
      </c>
      <c r="AA15" s="84">
        <v>43885</v>
      </c>
      <c r="AB15" s="3" t="s">
        <v>982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0" t="str">
        <f>IF(Table1[[#This Row],[Buy-now costs]]&gt;0,"X","")</f>
        <v/>
      </c>
      <c r="M16" s="80">
        <v>4</v>
      </c>
      <c r="N16" s="80"/>
      <c r="O16" s="40">
        <v>2</v>
      </c>
      <c r="P16" s="94">
        <f>Table1[[#This Row],[quantity on-hand]]*(Table1[[#This Row],[Cost ]]+Table1[[#This Row],[shipping]]+Table1[[#This Row],[Tax]])</f>
        <v>6.2675000000000001</v>
      </c>
      <c r="Q16" s="40">
        <v>0</v>
      </c>
      <c r="R16" s="92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4">
        <v>43876</v>
      </c>
      <c r="Z16" s="84"/>
      <c r="AA16" s="84"/>
      <c r="AB16" s="3" t="s">
        <v>987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931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930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0" t="str">
        <f>IF(Table1[[#This Row],[Buy-now costs]]&gt;0,"X","")</f>
        <v/>
      </c>
      <c r="M17" s="80">
        <v>3</v>
      </c>
      <c r="N17" s="80"/>
      <c r="O17" s="40">
        <v>3</v>
      </c>
      <c r="P17" s="94">
        <f>Table1[[#This Row],[quantity on-hand]]*(Table1[[#This Row],[Cost ]]+Table1[[#This Row],[shipping]]+Table1[[#This Row],[Tax]])</f>
        <v>132.61000000000001</v>
      </c>
      <c r="Q17" s="40">
        <v>0</v>
      </c>
      <c r="R17" s="92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4">
        <v>43877</v>
      </c>
      <c r="Z17" s="86">
        <v>43889</v>
      </c>
      <c r="AA17" s="84">
        <v>43889</v>
      </c>
      <c r="AB17" s="3" t="s">
        <v>989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963</v>
      </c>
      <c r="C18" s="1" t="s">
        <v>922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962</v>
      </c>
      <c r="H18" s="2">
        <v>1</v>
      </c>
      <c r="I18" s="1" t="s">
        <v>923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0" t="str">
        <f>IF(Table1[[#This Row],[Buy-now costs]]&gt;0,"X","")</f>
        <v/>
      </c>
      <c r="M18" s="80">
        <v>12</v>
      </c>
      <c r="N18" s="80"/>
      <c r="O18" s="40">
        <v>12</v>
      </c>
      <c r="P18" s="94">
        <f>Table1[[#This Row],[quantity on-hand]]*(Table1[[#This Row],[Cost ]]+Table1[[#This Row],[shipping]]+Table1[[#This Row],[Tax]])</f>
        <v>3.962763763983328</v>
      </c>
      <c r="Q18" s="40"/>
      <c r="R18" s="92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4">
        <v>43875</v>
      </c>
      <c r="Z18" s="84">
        <v>43885</v>
      </c>
      <c r="AA18" s="84">
        <v>43885</v>
      </c>
      <c r="AB18" s="3" t="s">
        <v>982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1062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0" t="str">
        <f>IF(Table1[[#This Row],[Buy-now costs]]&gt;0,"X","")</f>
        <v/>
      </c>
      <c r="M19" s="80">
        <v>1</v>
      </c>
      <c r="N19" s="80"/>
      <c r="O19" s="40">
        <v>1</v>
      </c>
      <c r="P19" s="94">
        <f>Table1[[#This Row],[quantity on-hand]]*(Table1[[#This Row],[Cost ]]+Table1[[#This Row],[shipping]]+Table1[[#This Row],[Tax]])</f>
        <v>19.979999999999997</v>
      </c>
      <c r="Q19" s="40">
        <v>0</v>
      </c>
      <c r="R19" s="92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4">
        <v>43875</v>
      </c>
      <c r="Z19" s="84"/>
      <c r="AA19" s="84">
        <v>43881</v>
      </c>
      <c r="AB19" s="3" t="s">
        <v>1063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924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0" t="str">
        <f>IF(Table1[[#This Row],[Buy-now costs]]&gt;0,"X","")</f>
        <v/>
      </c>
      <c r="M20" s="80"/>
      <c r="N20" s="80"/>
      <c r="O20" s="40">
        <v>0</v>
      </c>
      <c r="P20" s="94">
        <f>Table1[[#This Row],[quantity on-hand]]*(Table1[[#This Row],[Cost ]]+Table1[[#This Row],[shipping]]+Table1[[#This Row],[Tax]])</f>
        <v>0</v>
      </c>
      <c r="Q20" s="40">
        <v>0</v>
      </c>
      <c r="R20" s="92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4"/>
      <c r="Z20" s="84"/>
      <c r="AA20" s="84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1048</v>
      </c>
      <c r="C21" s="1" t="s">
        <v>1011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1050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0" t="str">
        <f>IF(Table1[[#This Row],[Buy-now costs]]&gt;0,"X","")</f>
        <v/>
      </c>
      <c r="M21" s="80">
        <v>50</v>
      </c>
      <c r="N21" s="80"/>
      <c r="O21" s="40">
        <v>39</v>
      </c>
      <c r="P21" s="94">
        <f>Table1[[#This Row],[quantity on-hand]]*(Table1[[#This Row],[Cost ]]+Table1[[#This Row],[shipping]]+Table1[[#This Row],[Tax]])</f>
        <v>9.6327660000000002</v>
      </c>
      <c r="Q21" s="40">
        <v>0</v>
      </c>
      <c r="R21" s="92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4">
        <v>43882</v>
      </c>
      <c r="Z21" s="84">
        <v>43913</v>
      </c>
      <c r="AA21" s="84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986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985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0" t="str">
        <f>IF(Table1[[#This Row],[Buy-now costs]]&gt;0,"X","")</f>
        <v/>
      </c>
      <c r="M22" s="80">
        <v>3</v>
      </c>
      <c r="N22" s="80"/>
      <c r="O22" s="40">
        <v>3</v>
      </c>
      <c r="P22" s="94">
        <f>Table1[[#This Row],[quantity on-hand]]*(Table1[[#This Row],[Cost ]]+Table1[[#This Row],[shipping]]+Table1[[#This Row],[Tax]])</f>
        <v>70.304999999999993</v>
      </c>
      <c r="Q22" s="40">
        <v>0</v>
      </c>
      <c r="R22" s="92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4"/>
      <c r="Z22" s="84"/>
      <c r="AA22" s="84"/>
      <c r="AB22" s="3" t="s">
        <v>988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973</v>
      </c>
      <c r="C23" s="1" t="s">
        <v>958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974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0" t="str">
        <f>IF(Table1[[#This Row],[Buy-now costs]]&gt;0,"X","")</f>
        <v/>
      </c>
      <c r="M23" s="80">
        <v>3</v>
      </c>
      <c r="N23" s="80"/>
      <c r="O23" s="40">
        <v>3</v>
      </c>
      <c r="P23" s="94">
        <f>Table1[[#This Row],[quantity on-hand]]*(Table1[[#This Row],[Cost ]]+Table1[[#This Row],[shipping]]+Table1[[#This Row],[Tax]])</f>
        <v>65.511750000000006</v>
      </c>
      <c r="Q23" s="40">
        <v>0</v>
      </c>
      <c r="R23" s="92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4"/>
      <c r="Z23" s="84"/>
      <c r="AA23" s="84"/>
      <c r="AB23" s="3" t="s">
        <v>1065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8.99</v>
      </c>
      <c r="E24" s="3">
        <v>0</v>
      </c>
      <c r="F24" s="3">
        <v>0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8.99</v>
      </c>
      <c r="L24" s="80" t="str">
        <f>IF(Table1[[#This Row],[Buy-now costs]]&gt;0,"X","")</f>
        <v/>
      </c>
      <c r="M24" s="80">
        <v>1</v>
      </c>
      <c r="N24" s="80"/>
      <c r="O24" s="40">
        <v>1</v>
      </c>
      <c r="P24" s="94">
        <f>Table1[[#This Row],[quantity on-hand]]*(Table1[[#This Row],[Cost ]]+Table1[[#This Row],[shipping]]+Table1[[#This Row],[Tax]])</f>
        <v>8.99</v>
      </c>
      <c r="Q24" s="40">
        <v>0</v>
      </c>
      <c r="R24" s="92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>
        <v>8.99</v>
      </c>
      <c r="Y24" s="84">
        <v>43874</v>
      </c>
      <c r="Z24" s="84">
        <v>43905</v>
      </c>
      <c r="AA24" s="84">
        <v>43910</v>
      </c>
      <c r="AB24" s="3" t="s">
        <v>1072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922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938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0" t="str">
        <f>IF(Table1[[#This Row],[Buy-now costs]]&gt;0,"X","")</f>
        <v/>
      </c>
      <c r="M25" s="80">
        <v>100</v>
      </c>
      <c r="N25" s="80"/>
      <c r="O25" s="40">
        <v>22</v>
      </c>
      <c r="P25" s="94">
        <f>Table1[[#This Row],[quantity on-hand]]*(Table1[[#This Row],[Cost ]]+Table1[[#This Row],[shipping]]+Table1[[#This Row],[Tax]])</f>
        <v>1.498420048256196</v>
      </c>
      <c r="Q25" s="40"/>
      <c r="R25" s="92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4">
        <v>43875</v>
      </c>
      <c r="Z25" s="84">
        <v>43885</v>
      </c>
      <c r="AA25" s="84">
        <v>43885</v>
      </c>
      <c r="AB25" s="3" t="s">
        <v>982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975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0" t="str">
        <f>IF(Table1[[#This Row],[Buy-now costs]]&gt;0,"X","")</f>
        <v/>
      </c>
      <c r="M26" s="80">
        <v>0</v>
      </c>
      <c r="N26" s="80">
        <v>3</v>
      </c>
      <c r="O26" s="40">
        <v>3</v>
      </c>
      <c r="P26" s="94">
        <f>Table1[[#This Row],[quantity on-hand]]*(Table1[[#This Row],[Cost ]]+Table1[[#This Row],[shipping]]+Table1[[#This Row],[Tax]])</f>
        <v>14.308125</v>
      </c>
      <c r="Q26" s="40">
        <v>0</v>
      </c>
      <c r="R26" s="92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4"/>
      <c r="Z26" s="84"/>
      <c r="AA26" s="84"/>
      <c r="AB26" s="3" t="s">
        <v>907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871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0" t="str">
        <f>IF(Table1[[#This Row],[Buy-now costs]]&gt;0,"X","")</f>
        <v/>
      </c>
      <c r="M27" s="80"/>
      <c r="N27" s="80"/>
      <c r="O27" s="40">
        <v>1</v>
      </c>
      <c r="P27" s="94">
        <f>Table1[[#This Row],[quantity on-hand]]*(Table1[[#This Row],[Cost ]]+Table1[[#This Row],[shipping]]+Table1[[#This Row],[Tax]])</f>
        <v>0.93215833333333331</v>
      </c>
      <c r="Q27" s="40">
        <v>0</v>
      </c>
      <c r="R27" s="92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4"/>
      <c r="Z27" s="84"/>
      <c r="AA27" s="84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899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0" t="str">
        <f>IF(Table1[[#This Row],[Buy-now costs]]&gt;0,"X","")</f>
        <v/>
      </c>
      <c r="M28" s="80">
        <v>2</v>
      </c>
      <c r="N28" s="80"/>
      <c r="O28" s="40">
        <v>2</v>
      </c>
      <c r="P28" s="94">
        <f>Table1[[#This Row],[quantity on-hand]]*(Table1[[#This Row],[Cost ]]+Table1[[#This Row],[shipping]]+Table1[[#This Row],[Tax]])</f>
        <v>9.5108931000000005</v>
      </c>
      <c r="Q28" s="40">
        <v>0</v>
      </c>
      <c r="R28" s="92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4"/>
      <c r="Z28" s="84"/>
      <c r="AA28" s="84"/>
      <c r="AB28" s="3" t="s">
        <v>989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954</v>
      </c>
      <c r="C29" s="1" t="s">
        <v>922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941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0" t="str">
        <f>IF(Table1[[#This Row],[Buy-now costs]]&gt;0,"X","")</f>
        <v/>
      </c>
      <c r="M29" s="80">
        <v>8</v>
      </c>
      <c r="N29" s="80"/>
      <c r="O29" s="40">
        <v>8</v>
      </c>
      <c r="P29" s="94">
        <f>Table1[[#This Row],[quantity on-hand]]*(Table1[[#This Row],[Cost ]]+Table1[[#This Row],[shipping]]+Table1[[#This Row],[Tax]])</f>
        <v>1.3209212546611093</v>
      </c>
      <c r="Q29" s="40"/>
      <c r="R29" s="92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4">
        <v>43875</v>
      </c>
      <c r="Z29" s="84">
        <v>43885</v>
      </c>
      <c r="AA29" s="84">
        <v>43885</v>
      </c>
      <c r="AB29" s="3" t="s">
        <v>982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0" t="str">
        <f>IF(Table1[[#This Row],[Buy-now costs]]&gt;0,"X","")</f>
        <v/>
      </c>
      <c r="M30" s="80">
        <v>26</v>
      </c>
      <c r="N30" s="80"/>
      <c r="O30" s="40">
        <v>9</v>
      </c>
      <c r="P30" s="94">
        <f>Table1[[#This Row],[quantity on-hand]]*(Table1[[#This Row],[Cost ]]+Table1[[#This Row],[shipping]]+Table1[[#This Row],[Tax]])</f>
        <v>3.0524192307692308</v>
      </c>
      <c r="Q30" s="40">
        <v>0</v>
      </c>
      <c r="R30" s="92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4">
        <v>43876</v>
      </c>
      <c r="Z30" s="84"/>
      <c r="AA30" s="84">
        <v>43879</v>
      </c>
      <c r="AB30" s="3" t="s">
        <v>987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0" t="str">
        <f>IF(Table1[[#This Row],[Buy-now costs]]&gt;0,"X","")</f>
        <v/>
      </c>
      <c r="M31" s="80"/>
      <c r="N31" s="80"/>
      <c r="O31" s="40">
        <v>0</v>
      </c>
      <c r="P31" s="94">
        <f>Table1[[#This Row],[quantity on-hand]]*(Table1[[#This Row],[Cost ]]+Table1[[#This Row],[shipping]]+Table1[[#This Row],[Tax]])</f>
        <v>0</v>
      </c>
      <c r="Q31" s="40">
        <v>0</v>
      </c>
      <c r="R31" s="92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4"/>
      <c r="Z31" s="84"/>
      <c r="AA31" s="84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983</v>
      </c>
      <c r="C32" s="1" t="s">
        <v>922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984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0" t="str">
        <f>IF(Table1[[#This Row],[Buy-now costs]]&gt;0,"X","")</f>
        <v/>
      </c>
      <c r="M32" s="80">
        <v>4</v>
      </c>
      <c r="N32" s="80"/>
      <c r="O32" s="40">
        <v>4</v>
      </c>
      <c r="P32" s="94">
        <f>Table1[[#This Row],[quantity on-hand]]*(Table1[[#This Row],[Cost ]]+Table1[[#This Row],[shipping]]+Table1[[#This Row],[Tax]])</f>
        <v>2.0364202676025438</v>
      </c>
      <c r="Q32" s="40"/>
      <c r="R32" s="92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4">
        <v>43875</v>
      </c>
      <c r="Z32" s="84">
        <v>43885</v>
      </c>
      <c r="AA32" s="84">
        <v>43885</v>
      </c>
      <c r="AB32" s="3" t="s">
        <v>982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943</v>
      </c>
      <c r="C33" s="1" t="s">
        <v>922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944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0" t="str">
        <f>IF(Table1[[#This Row],[Buy-now costs]]&gt;0,"X","")</f>
        <v/>
      </c>
      <c r="M33" s="80">
        <v>4</v>
      </c>
      <c r="N33" s="80"/>
      <c r="O33" s="40">
        <v>4</v>
      </c>
      <c r="P33" s="94">
        <f>Table1[[#This Row],[quantity on-hand]]*(Table1[[#This Row],[Cost ]]+Table1[[#This Row],[shipping]]+Table1[[#This Row],[Tax]])</f>
        <v>2.4216889668787003</v>
      </c>
      <c r="Q33" s="40"/>
      <c r="R33" s="92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4">
        <v>43875</v>
      </c>
      <c r="Z33" s="84">
        <v>43885</v>
      </c>
      <c r="AA33" s="84">
        <v>43885</v>
      </c>
      <c r="AB33" s="3" t="s">
        <v>982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945</v>
      </c>
      <c r="C34" s="1" t="s">
        <v>922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946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0" t="str">
        <f>IF(Table1[[#This Row],[Buy-now costs]]&gt;0,"X","")</f>
        <v/>
      </c>
      <c r="M34" s="80">
        <v>2</v>
      </c>
      <c r="N34" s="80"/>
      <c r="O34" s="40">
        <v>2</v>
      </c>
      <c r="P34" s="94">
        <f>Table1[[#This Row],[quantity on-hand]]*(Table1[[#This Row],[Cost ]]+Table1[[#This Row],[shipping]]+Table1[[#This Row],[Tax]])</f>
        <v>0.495345470497916</v>
      </c>
      <c r="Q34" s="40"/>
      <c r="R34" s="92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4">
        <v>43875</v>
      </c>
      <c r="Z34" s="84">
        <v>43885</v>
      </c>
      <c r="AA34" s="84">
        <v>43885</v>
      </c>
      <c r="AB34" s="3" t="s">
        <v>982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955</v>
      </c>
      <c r="C35" s="1" t="s">
        <v>922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947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0" t="str">
        <f>IF(Table1[[#This Row],[Buy-now costs]]&gt;0,"X","")</f>
        <v/>
      </c>
      <c r="M35" s="80">
        <v>2</v>
      </c>
      <c r="N35" s="80"/>
      <c r="O35" s="40">
        <v>2</v>
      </c>
      <c r="P35" s="94">
        <f>Table1[[#This Row],[quantity on-hand]]*(Table1[[#This Row],[Cost ]]+Table1[[#This Row],[shipping]]+Table1[[#This Row],[Tax]])</f>
        <v>0.5503838561087957</v>
      </c>
      <c r="Q35" s="40"/>
      <c r="R35" s="92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4">
        <v>43875</v>
      </c>
      <c r="Z35" s="84">
        <v>43885</v>
      </c>
      <c r="AA35" s="84">
        <v>43885</v>
      </c>
      <c r="AB35" s="3" t="s">
        <v>982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922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0" t="str">
        <f>IF(Table1[[#This Row],[Buy-now costs]]&gt;0,"X","")</f>
        <v/>
      </c>
      <c r="M36" s="80">
        <v>100</v>
      </c>
      <c r="N36" s="80"/>
      <c r="O36" s="40">
        <v>20</v>
      </c>
      <c r="P36" s="94">
        <f>Table1[[#This Row],[quantity on-hand]]*(Table1[[#This Row],[Cost ]]+Table1[[#This Row],[shipping]]+Table1[[#This Row],[Tax]])</f>
        <v>1.6126246983987713</v>
      </c>
      <c r="Q36" s="40"/>
      <c r="R36" s="92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4">
        <v>43875</v>
      </c>
      <c r="Z36" s="84">
        <v>43885</v>
      </c>
      <c r="AA36" s="84">
        <v>43885</v>
      </c>
      <c r="AB36" s="3" t="s">
        <v>982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922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939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0" t="str">
        <f>IF(Table1[[#This Row],[Buy-now costs]]&gt;0,"X","")</f>
        <v/>
      </c>
      <c r="M37" s="80">
        <v>100</v>
      </c>
      <c r="N37" s="80"/>
      <c r="O37" s="40">
        <v>46</v>
      </c>
      <c r="P37" s="94">
        <f>Table1[[#This Row],[quantity on-hand]]*(Table1[[#This Row],[Cost ]]+Table1[[#This Row],[shipping]]+Table1[[#This Row],[Tax]])</f>
        <v>2.019083176135116</v>
      </c>
      <c r="Q37" s="40"/>
      <c r="R37" s="92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4">
        <v>43875</v>
      </c>
      <c r="Z37" s="84">
        <v>43885</v>
      </c>
      <c r="AA37" s="84">
        <v>43885</v>
      </c>
      <c r="AB37" s="3" t="s">
        <v>982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922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949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0" t="str">
        <f>IF(Table1[[#This Row],[Buy-now costs]]&gt;0,"X","")</f>
        <v/>
      </c>
      <c r="M38" s="80">
        <v>100</v>
      </c>
      <c r="N38" s="80"/>
      <c r="O38" s="40">
        <v>46</v>
      </c>
      <c r="P38" s="94">
        <f>Table1[[#This Row],[quantity on-hand]]*(Table1[[#This Row],[Cost ]]+Table1[[#This Row],[shipping]]+Table1[[#This Row],[Tax]])</f>
        <v>0.69623557797762647</v>
      </c>
      <c r="Q38" s="40"/>
      <c r="R38" s="92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4">
        <v>43875</v>
      </c>
      <c r="Z38" s="84">
        <v>43885</v>
      </c>
      <c r="AA38" s="84">
        <v>43885</v>
      </c>
      <c r="AB38" s="3" t="s">
        <v>982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0" t="str">
        <f>IF(Table1[[#This Row],[Buy-now costs]]&gt;0,"X","")</f>
        <v/>
      </c>
      <c r="M39" s="80"/>
      <c r="N39" s="80"/>
      <c r="O39" s="40">
        <v>0</v>
      </c>
      <c r="P39" s="94">
        <f>Table1[[#This Row],[quantity on-hand]]*(Table1[[#This Row],[Cost ]]+Table1[[#This Row],[shipping]]+Table1[[#This Row],[Tax]])</f>
        <v>0</v>
      </c>
      <c r="Q39" s="40">
        <v>0</v>
      </c>
      <c r="R39" s="92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V39" s="51">
        <f>IFERROR(Table1[[#This Row],[Quantity  to  purchase]]*(Table1[[#This Row],[Cost ]]+Table1[[#This Row],[shipping]]+Table1[[#This Row],[Tax]]),0)</f>
        <v>21.606300000000001</v>
      </c>
      <c r="W39" s="36">
        <f>IFERROR(Table1[[#This Row],[leftover material]]*(Table1[[#This Row],[Cost ]]+Table1[[#This Row],[shipping]]+Table1[[#This Row],[Tax]]),0)</f>
        <v>0</v>
      </c>
      <c r="X39" s="36"/>
      <c r="Y39" s="84"/>
      <c r="Z39" s="84"/>
      <c r="AA39" s="84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957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0" t="str">
        <f>IF(Table1[[#This Row],[Buy-now costs]]&gt;0,"X","")</f>
        <v/>
      </c>
      <c r="M40" s="80"/>
      <c r="N40" s="80"/>
      <c r="O40" s="40">
        <v>1</v>
      </c>
      <c r="P40" s="94">
        <f>Table1[[#This Row],[quantity on-hand]]*(Table1[[#This Row],[Cost ]]+Table1[[#This Row],[shipping]]+Table1[[#This Row],[Tax]])</f>
        <v>0</v>
      </c>
      <c r="Q40" s="40">
        <v>0</v>
      </c>
      <c r="R40" s="92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" s="49">
        <f>Table1[[#This Row],[Quantity  to  purchase]]+Table1[[#This Row],[Quantity purchased]]+Table1[[#This Row],[Quantity on order]]+Table1[[#This Row],[Quantity donated]]-Table1[[#This Row],[extended quantity]]</f>
        <v>-1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4"/>
      <c r="Z40" s="84"/>
      <c r="AA40" s="84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0" t="str">
        <f>IF(Table1[[#This Row],[Buy-now costs]]&gt;0,"X","")</f>
        <v/>
      </c>
      <c r="M41" s="80"/>
      <c r="N41" s="80"/>
      <c r="O41" s="40">
        <v>0</v>
      </c>
      <c r="P41" s="94">
        <f>Table1[[#This Row],[quantity on-hand]]*(Table1[[#This Row],[Cost ]]+Table1[[#This Row],[shipping]]+Table1[[#This Row],[Tax]])</f>
        <v>0</v>
      </c>
      <c r="Q41" s="40">
        <v>0</v>
      </c>
      <c r="R41" s="92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4"/>
      <c r="Z41" s="84"/>
      <c r="AA41" s="84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0</v>
      </c>
      <c r="K42" s="10">
        <f>Table1[[#This Row],[extended quantity]]*(Table1[[#This Row],[Cost ]]+Table1[[#This Row],[shipping]]+Table1[[#This Row],[Tax]])</f>
        <v>0</v>
      </c>
      <c r="L42" s="80" t="str">
        <f>IF(Table1[[#This Row],[Buy-now costs]]&gt;0,"X","")</f>
        <v/>
      </c>
      <c r="M42" s="80"/>
      <c r="N42" s="80"/>
      <c r="O42" s="40">
        <v>0</v>
      </c>
      <c r="P42" s="94">
        <f>Table1[[#This Row],[quantity on-hand]]*(Table1[[#This Row],[Cost ]]+Table1[[#This Row],[shipping]]+Table1[[#This Row],[Tax]])</f>
        <v>0</v>
      </c>
      <c r="Q42" s="40">
        <v>0</v>
      </c>
      <c r="R42" s="92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" s="49">
        <f>Table1[[#This Row],[Quantity  to  purchase]]+Table1[[#This Row],[Quantity purchased]]+Table1[[#This Row],[Quantity on order]]+Table1[[#This Row],[Quantity donated]]-Table1[[#This Row],[extended quantity]]</f>
        <v>0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" s="51">
        <f>IFERROR(Table1[[#This Row],[Quantity  to  purchase]]*(Table1[[#This Row],[Cost ]]+Table1[[#This Row],[shipping]]+Table1[[#This Row],[Tax]]),0)</f>
        <v>0</v>
      </c>
      <c r="W42" s="36">
        <f>IFERROR(Table1[[#This Row],[leftover material]]*(Table1[[#This Row],[Cost ]]+Table1[[#This Row],[shipping]]+Table1[[#This Row],[Tax]]),0)</f>
        <v>0</v>
      </c>
      <c r="X42" s="36"/>
      <c r="Y42" s="84"/>
      <c r="Z42" s="84"/>
      <c r="AA42" s="84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922</v>
      </c>
      <c r="D43" s="3">
        <f>3.6/100</f>
        <v>3.6000000000000004E-2</v>
      </c>
      <c r="E43" s="3">
        <f>0.262338232068436*D43</f>
        <v>9.4441763544636965E-3</v>
      </c>
      <c r="F43" s="3">
        <f>0.113621408203553*D43</f>
        <v>4.0903706953279084E-3</v>
      </c>
      <c r="G43" s="5" t="s">
        <v>940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0" t="str">
        <f>IF(Table1[[#This Row],[Buy-now costs]]&gt;0,"X","")</f>
        <v/>
      </c>
      <c r="M43" s="80">
        <v>100</v>
      </c>
      <c r="N43" s="80"/>
      <c r="O43" s="40">
        <v>6</v>
      </c>
      <c r="P43" s="94">
        <f>Table1[[#This Row],[quantity on-hand]]*(Table1[[#This Row],[Cost ]]+Table1[[#This Row],[shipping]]+Table1[[#This Row],[Tax]])</f>
        <v>0.29720728229874965</v>
      </c>
      <c r="Q43" s="40"/>
      <c r="R43" s="92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4">
        <v>43875</v>
      </c>
      <c r="Z43" s="84">
        <v>43885</v>
      </c>
      <c r="AA43" s="84">
        <v>43885</v>
      </c>
      <c r="AB43" s="3" t="s">
        <v>982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929</v>
      </c>
      <c r="C44" s="1" t="s">
        <v>922</v>
      </c>
      <c r="D44" s="3">
        <f>1.25/100</f>
        <v>1.2500000000000001E-2</v>
      </c>
      <c r="E44" s="3">
        <f>0.262338232068436*D44</f>
        <v>3.2792279008554501E-3</v>
      </c>
      <c r="F44" s="3">
        <f>0.113621408203553*D44</f>
        <v>1.4202676025444126E-3</v>
      </c>
      <c r="G44" s="5" t="s">
        <v>950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0" t="str">
        <f>IF(Table1[[#This Row],[Buy-now costs]]&gt;0,"X","")</f>
        <v/>
      </c>
      <c r="M44" s="80">
        <v>100</v>
      </c>
      <c r="N44" s="80"/>
      <c r="O44" s="40">
        <v>30</v>
      </c>
      <c r="P44" s="94">
        <f>Table1[[#This Row],[quantity on-hand]]*(Table1[[#This Row],[Cost ]]+Table1[[#This Row],[shipping]]+Table1[[#This Row],[Tax]])</f>
        <v>0.51598486510199593</v>
      </c>
      <c r="Q44" s="40"/>
      <c r="R44" s="92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4">
        <v>43875</v>
      </c>
      <c r="Z44" s="84">
        <v>43885</v>
      </c>
      <c r="AA44" s="84">
        <v>43885</v>
      </c>
      <c r="AB44" s="3" t="s">
        <v>982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0</v>
      </c>
      <c r="K45" s="10">
        <f>Table1[[#This Row],[extended quantity]]*(Table1[[#This Row],[Cost ]]+Table1[[#This Row],[shipping]]+Table1[[#This Row],[Tax]])</f>
        <v>0</v>
      </c>
      <c r="L45" s="80" t="str">
        <f>IF(Table1[[#This Row],[Buy-now costs]]&gt;0,"X","")</f>
        <v/>
      </c>
      <c r="M45" s="80"/>
      <c r="N45" s="80"/>
      <c r="O45" s="40">
        <v>0</v>
      </c>
      <c r="P45" s="94">
        <f>Table1[[#This Row],[quantity on-hand]]*(Table1[[#This Row],[Cost ]]+Table1[[#This Row],[shipping]]+Table1[[#This Row],[Tax]])</f>
        <v>0</v>
      </c>
      <c r="Q45" s="40">
        <v>0</v>
      </c>
      <c r="R45" s="92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" s="51">
        <f>IFERROR(Table1[[#This Row],[Quantity  to  purchase]]*(Table1[[#This Row],[Cost ]]+Table1[[#This Row],[shipping]]+Table1[[#This Row],[Tax]]),0)</f>
        <v>0</v>
      </c>
      <c r="W45" s="36">
        <f>IFERROR(Table1[[#This Row],[leftover material]]*(Table1[[#This Row],[Cost ]]+Table1[[#This Row],[shipping]]+Table1[[#This Row],[Tax]]),0)</f>
        <v>0</v>
      </c>
      <c r="X45" s="36"/>
      <c r="Y45" s="84"/>
      <c r="Z45" s="84"/>
      <c r="AA45" s="84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0</v>
      </c>
      <c r="K46" s="10">
        <f>Table1[[#This Row],[extended quantity]]*(Table1[[#This Row],[Cost ]]+Table1[[#This Row],[shipping]]+Table1[[#This Row],[Tax]])</f>
        <v>0</v>
      </c>
      <c r="L46" s="80" t="str">
        <f>IF(Table1[[#This Row],[Buy-now costs]]&gt;0,"X","")</f>
        <v/>
      </c>
      <c r="M46" s="80"/>
      <c r="N46" s="80"/>
      <c r="O46" s="40">
        <v>0</v>
      </c>
      <c r="P46" s="94">
        <f>Table1[[#This Row],[quantity on-hand]]*(Table1[[#This Row],[Cost ]]+Table1[[#This Row],[shipping]]+Table1[[#This Row],[Tax]])</f>
        <v>0</v>
      </c>
      <c r="Q46" s="40">
        <v>0</v>
      </c>
      <c r="R46" s="92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" s="51">
        <f>IFERROR(Table1[[#This Row],[Quantity  to  purchase]]*(Table1[[#This Row],[Cost ]]+Table1[[#This Row],[shipping]]+Table1[[#This Row],[Tax]]),0)</f>
        <v>0</v>
      </c>
      <c r="W46" s="36">
        <f>IFERROR(Table1[[#This Row],[leftover material]]*(Table1[[#This Row],[Cost ]]+Table1[[#This Row],[shipping]]+Table1[[#This Row],[Tax]]),0)</f>
        <v>0</v>
      </c>
      <c r="X46" s="36"/>
      <c r="Y46" s="84"/>
      <c r="Z46" s="84"/>
      <c r="AA46" s="84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0</v>
      </c>
      <c r="K47" s="10">
        <f>Table1[[#This Row],[extended quantity]]*(Table1[[#This Row],[Cost ]]+Table1[[#This Row],[shipping]]+Table1[[#This Row],[Tax]])</f>
        <v>0</v>
      </c>
      <c r="L47" s="80" t="str">
        <f>IF(Table1[[#This Row],[Buy-now costs]]&gt;0,"X","")</f>
        <v/>
      </c>
      <c r="M47" s="80"/>
      <c r="N47" s="80"/>
      <c r="O47" s="40">
        <v>0</v>
      </c>
      <c r="P47" s="94">
        <f>Table1[[#This Row],[quantity on-hand]]*(Table1[[#This Row],[Cost ]]+Table1[[#This Row],[shipping]]+Table1[[#This Row],[Tax]])</f>
        <v>0</v>
      </c>
      <c r="Q47" s="40">
        <v>0</v>
      </c>
      <c r="R47" s="92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" s="51">
        <f>IFERROR(Table1[[#This Row],[Quantity  to  purchase]]*(Table1[[#This Row],[Cost ]]+Table1[[#This Row],[shipping]]+Table1[[#This Row],[Tax]]),0)</f>
        <v>0</v>
      </c>
      <c r="W47" s="36">
        <f>IFERROR(Table1[[#This Row],[leftover material]]*(Table1[[#This Row],[Cost ]]+Table1[[#This Row],[shipping]]+Table1[[#This Row],[Tax]]),0)</f>
        <v>0</v>
      </c>
      <c r="X47" s="36"/>
      <c r="Y47" s="84"/>
      <c r="Z47" s="84"/>
      <c r="AA47" s="84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905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906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0" t="str">
        <f>IF(Table1[[#This Row],[Buy-now costs]]&gt;0,"X","")</f>
        <v/>
      </c>
      <c r="M48" s="80">
        <v>0</v>
      </c>
      <c r="N48" s="80">
        <v>3</v>
      </c>
      <c r="O48" s="40">
        <v>3</v>
      </c>
      <c r="P48" s="94">
        <f>Table1[[#This Row],[quantity on-hand]]*(Table1[[#This Row],[Cost ]]+Table1[[#This Row],[shipping]]+Table1[[#This Row],[Tax]])</f>
        <v>16.352499999999999</v>
      </c>
      <c r="Q48" s="40">
        <v>0</v>
      </c>
      <c r="R48" s="92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4"/>
      <c r="Z48" s="84"/>
      <c r="AA48" s="84"/>
      <c r="AB48" s="36" t="s">
        <v>907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0</v>
      </c>
      <c r="K49" s="10">
        <f>Table1[[#This Row],[extended quantity]]*(Table1[[#This Row],[Cost ]]+Table1[[#This Row],[shipping]]+Table1[[#This Row],[Tax]])</f>
        <v>0</v>
      </c>
      <c r="L49" s="80" t="str">
        <f>IF(Table1[[#This Row],[Buy-now costs]]&gt;0,"X","")</f>
        <v/>
      </c>
      <c r="M49" s="80"/>
      <c r="N49" s="80"/>
      <c r="O49" s="40">
        <v>0</v>
      </c>
      <c r="P49" s="94">
        <f>Table1[[#This Row],[quantity on-hand]]*(Table1[[#This Row],[Cost ]]+Table1[[#This Row],[shipping]]+Table1[[#This Row],[Tax]])</f>
        <v>0</v>
      </c>
      <c r="Q49" s="40">
        <v>0</v>
      </c>
      <c r="R49" s="92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" s="51">
        <f>IFERROR(Table1[[#This Row],[Quantity  to  purchase]]*(Table1[[#This Row],[Cost ]]+Table1[[#This Row],[shipping]]+Table1[[#This Row],[Tax]]),0)</f>
        <v>0</v>
      </c>
      <c r="W49" s="36">
        <f>IFERROR(Table1[[#This Row],[leftover material]]*(Table1[[#This Row],[Cost ]]+Table1[[#This Row],[shipping]]+Table1[[#This Row],[Tax]]),0)</f>
        <v>0</v>
      </c>
      <c r="X49" s="36"/>
      <c r="Y49" s="84"/>
      <c r="Z49" s="84"/>
      <c r="AA49" s="84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0</v>
      </c>
      <c r="K50" s="10">
        <f>Table1[[#This Row],[extended quantity]]*(Table1[[#This Row],[Cost ]]+Table1[[#This Row],[shipping]]+Table1[[#This Row],[Tax]])</f>
        <v>0</v>
      </c>
      <c r="L50" s="80" t="str">
        <f>IF(Table1[[#This Row],[Buy-now costs]]&gt;0,"X","")</f>
        <v/>
      </c>
      <c r="M50" s="80"/>
      <c r="N50" s="80"/>
      <c r="O50" s="40">
        <v>0</v>
      </c>
      <c r="P50" s="94">
        <f>Table1[[#This Row],[quantity on-hand]]*(Table1[[#This Row],[Cost ]]+Table1[[#This Row],[shipping]]+Table1[[#This Row],[Tax]])</f>
        <v>0</v>
      </c>
      <c r="Q50" s="40">
        <v>0</v>
      </c>
      <c r="R50" s="92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" s="49">
        <f>Table1[[#This Row],[Quantity  to  purchase]]+Table1[[#This Row],[Quantity purchased]]+Table1[[#This Row],[Quantity on order]]+Table1[[#This Row],[Quantity donated]]-Table1[[#This Row],[extended quantity]]</f>
        <v>0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" s="51">
        <f>IFERROR(Table1[[#This Row],[Quantity  to  purchase]]*(Table1[[#This Row],[Cost ]]+Table1[[#This Row],[shipping]]+Table1[[#This Row],[Tax]]),0)</f>
        <v>0</v>
      </c>
      <c r="W50" s="36">
        <f>IFERROR(Table1[[#This Row],[leftover material]]*(Table1[[#This Row],[Cost ]]+Table1[[#This Row],[shipping]]+Table1[[#This Row],[Tax]]),0)</f>
        <v>0</v>
      </c>
      <c r="X50" s="36"/>
      <c r="Y50" s="84"/>
      <c r="Z50" s="84"/>
      <c r="AA50" s="84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0</v>
      </c>
      <c r="K51" s="10">
        <f>Table1[[#This Row],[extended quantity]]*(Table1[[#This Row],[Cost ]]+Table1[[#This Row],[shipping]]+Table1[[#This Row],[Tax]])</f>
        <v>0</v>
      </c>
      <c r="L51" s="80" t="str">
        <f>IF(Table1[[#This Row],[Buy-now costs]]&gt;0,"X","")</f>
        <v/>
      </c>
      <c r="M51" s="80"/>
      <c r="N51" s="80"/>
      <c r="O51" s="40">
        <v>0</v>
      </c>
      <c r="P51" s="94">
        <f>Table1[[#This Row],[quantity on-hand]]*(Table1[[#This Row],[Cost ]]+Table1[[#This Row],[shipping]]+Table1[[#This Row],[Tax]])</f>
        <v>0</v>
      </c>
      <c r="Q51" s="40">
        <v>0</v>
      </c>
      <c r="R51" s="92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" s="51">
        <f>IFERROR(Table1[[#This Row],[Quantity  to  purchase]]*(Table1[[#This Row],[Cost ]]+Table1[[#This Row],[shipping]]+Table1[[#This Row],[Tax]]),0)</f>
        <v>0</v>
      </c>
      <c r="W51" s="36">
        <f>IFERROR(Table1[[#This Row],[leftover material]]*(Table1[[#This Row],[Cost ]]+Table1[[#This Row],[shipping]]+Table1[[#This Row],[Tax]]),0)</f>
        <v>0</v>
      </c>
      <c r="X51" s="36"/>
      <c r="Y51" s="84"/>
      <c r="Z51" s="84"/>
      <c r="AA51" s="84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60" x14ac:dyDescent="0.25">
      <c r="A52" s="1" t="s">
        <v>55</v>
      </c>
      <c r="B52" s="4" t="s">
        <v>1095</v>
      </c>
      <c r="C52" s="1" t="s">
        <v>656</v>
      </c>
      <c r="D52" s="3">
        <v>69.989999999999995</v>
      </c>
      <c r="E52" s="3">
        <v>0</v>
      </c>
      <c r="F52" s="3">
        <v>6.3</v>
      </c>
      <c r="G52" s="5" t="s">
        <v>927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76.289999999999992</v>
      </c>
      <c r="L52" s="80"/>
      <c r="M52" s="80">
        <v>1</v>
      </c>
      <c r="N52" s="80"/>
      <c r="O52" s="40">
        <v>1</v>
      </c>
      <c r="P52" s="94">
        <f>Table1[[#This Row],[quantity on-hand]]*(Table1[[#This Row],[Cost ]]+Table1[[#This Row],[shipping]]+Table1[[#This Row],[Tax]])</f>
        <v>76.289999999999992</v>
      </c>
      <c r="Q52" s="40">
        <v>0</v>
      </c>
      <c r="R52" s="92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" s="51">
        <f>IFERROR(Table1[[#This Row],[Quantity  to  purchase]]*(Table1[[#This Row],[Cost ]]+Table1[[#This Row],[shipping]]+Table1[[#This Row],[Tax]]),0)</f>
        <v>0</v>
      </c>
      <c r="W52" s="36">
        <f>IFERROR(Table1[[#This Row],[leftover material]]*(Table1[[#This Row],[Cost ]]+Table1[[#This Row],[shipping]]+Table1[[#This Row],[Tax]]),0)</f>
        <v>0</v>
      </c>
      <c r="X52" s="36">
        <v>76.290000000000006</v>
      </c>
      <c r="Y52" s="84">
        <v>44048</v>
      </c>
      <c r="Z52" s="84"/>
      <c r="AA52" s="84">
        <v>44060</v>
      </c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834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838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0" t="s">
        <v>910</v>
      </c>
      <c r="M53" s="80"/>
      <c r="N53" s="80"/>
      <c r="O53" s="40">
        <v>0</v>
      </c>
      <c r="P53" s="94">
        <f>Table1[[#This Row],[quantity on-hand]]*(Table1[[#This Row],[Cost ]]+Table1[[#This Row],[shipping]]+Table1[[#This Row],[Tax]])</f>
        <v>0</v>
      </c>
      <c r="Q53" s="40">
        <v>0</v>
      </c>
      <c r="R53" s="92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3" s="49">
        <f>Table1[[#This Row],[Quantity  to  purchase]]+Table1[[#This Row],[Quantity purchased]]+Table1[[#This Row],[Quantity on order]]+Table1[[#This Row],[Quantity donated]]-Table1[[#This Row],[extended quantity]]</f>
        <v>1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23.958200000000001</v>
      </c>
      <c r="W53" s="36">
        <f>IFERROR(Table1[[#This Row],[leftover material]]*(Table1[[#This Row],[Cost ]]+Table1[[#This Row],[shipping]]+Table1[[#This Row],[Tax]]),0)</f>
        <v>11.979100000000001</v>
      </c>
      <c r="X53" s="36"/>
      <c r="Y53" s="84"/>
      <c r="Z53" s="84"/>
      <c r="AA53" s="84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1096</v>
      </c>
      <c r="C54" s="1" t="s">
        <v>845</v>
      </c>
      <c r="D54" s="3">
        <v>43.37</v>
      </c>
      <c r="E54" s="3">
        <v>0</v>
      </c>
      <c r="F54" s="3">
        <f>9%*Table1[[#This Row],[Cost ]]</f>
        <v>3.9032999999999998</v>
      </c>
      <c r="G54" s="5" t="s">
        <v>898</v>
      </c>
      <c r="H54" s="2">
        <v>1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47.273299999999999</v>
      </c>
      <c r="L54" s="80"/>
      <c r="M54" s="80">
        <v>1</v>
      </c>
      <c r="N54" s="80"/>
      <c r="O54" s="40">
        <v>1</v>
      </c>
      <c r="P54" s="94">
        <f>Table1[[#This Row],[quantity on-hand]]*(Table1[[#This Row],[Cost ]]+Table1[[#This Row],[shipping]]+Table1[[#This Row],[Tax]])</f>
        <v>47.273299999999999</v>
      </c>
      <c r="Q54" s="40">
        <v>0</v>
      </c>
      <c r="R54" s="92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" s="51">
        <f>IFERROR(Table1[[#This Row],[Quantity  to  purchase]]*(Table1[[#This Row],[Cost ]]+Table1[[#This Row],[shipping]]+Table1[[#This Row],[Tax]]),0)</f>
        <v>0</v>
      </c>
      <c r="W54" s="36">
        <f>IFERROR(Table1[[#This Row],[leftover material]]*(Table1[[#This Row],[Cost ]]+Table1[[#This Row],[shipping]]+Table1[[#This Row],[Tax]]),0)</f>
        <v>0</v>
      </c>
      <c r="X54" s="36">
        <v>47.27</v>
      </c>
      <c r="Y54" s="84">
        <v>44048</v>
      </c>
      <c r="Z54" s="84"/>
      <c r="AA54" s="84">
        <v>44059</v>
      </c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836</v>
      </c>
      <c r="C55" s="1" t="s">
        <v>656</v>
      </c>
      <c r="D55" s="3">
        <v>23.99</v>
      </c>
      <c r="E55" s="3">
        <v>0</v>
      </c>
      <c r="F55" s="3">
        <f>9%*Table1[[#This Row],[Cost ]]</f>
        <v>2.1590999999999996</v>
      </c>
      <c r="G55" s="1" t="s">
        <v>837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26.149099999999997</v>
      </c>
      <c r="L55" s="80"/>
      <c r="M55" s="80">
        <v>1</v>
      </c>
      <c r="N55" s="80"/>
      <c r="O55" s="40">
        <v>1</v>
      </c>
      <c r="P55" s="94">
        <f>Table1[[#This Row],[quantity on-hand]]*(Table1[[#This Row],[Cost ]]+Table1[[#This Row],[shipping]]+Table1[[#This Row],[Tax]])</f>
        <v>26.149099999999997</v>
      </c>
      <c r="Q55" s="40">
        <v>0</v>
      </c>
      <c r="R55" s="92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" s="51">
        <f>IFERROR(Table1[[#This Row],[Quantity  to  purchase]]*(Table1[[#This Row],[Cost ]]+Table1[[#This Row],[shipping]]+Table1[[#This Row],[Tax]]),0)</f>
        <v>0</v>
      </c>
      <c r="W55" s="36">
        <f>IFERROR(Table1[[#This Row],[leftover material]]*(Table1[[#This Row],[Cost ]]+Table1[[#This Row],[shipping]]+Table1[[#This Row],[Tax]]),0)</f>
        <v>0</v>
      </c>
      <c r="X55" s="36">
        <f>Table1[[#This Row],[Cost ]]+Table1[[#This Row],[Tax]]</f>
        <v>26.149099999999997</v>
      </c>
      <c r="Y55" s="84">
        <v>44048</v>
      </c>
      <c r="Z55" s="84"/>
      <c r="AA55" s="84">
        <v>44053</v>
      </c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839</v>
      </c>
      <c r="C56" s="1" t="s">
        <v>656</v>
      </c>
      <c r="D56" s="3">
        <v>9.98</v>
      </c>
      <c r="E56" s="3">
        <v>0</v>
      </c>
      <c r="F56" s="3">
        <f>9%*Table1[[#This Row],[Cost ]]</f>
        <v>0.8982</v>
      </c>
      <c r="G56" s="5" t="s">
        <v>840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10.8782</v>
      </c>
      <c r="L56" s="80"/>
      <c r="M56" s="80">
        <v>1</v>
      </c>
      <c r="N56" s="80"/>
      <c r="O56" s="40">
        <v>1</v>
      </c>
      <c r="P56" s="94">
        <f>Table1[[#This Row],[quantity on-hand]]*(Table1[[#This Row],[Cost ]]+Table1[[#This Row],[shipping]]+Table1[[#This Row],[Tax]])</f>
        <v>10.8782</v>
      </c>
      <c r="Q56" s="40">
        <v>0</v>
      </c>
      <c r="R56" s="92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" s="51">
        <f>IFERROR(Table1[[#This Row],[Quantity  to  purchase]]*(Table1[[#This Row],[Cost ]]+Table1[[#This Row],[shipping]]+Table1[[#This Row],[Tax]]),0)</f>
        <v>0</v>
      </c>
      <c r="W56" s="36">
        <f>IFERROR(Table1[[#This Row],[leftover material]]*(Table1[[#This Row],[Cost ]]+Table1[[#This Row],[shipping]]+Table1[[#This Row],[Tax]]),0)</f>
        <v>0</v>
      </c>
      <c r="X56" s="36">
        <f>Table1[[#This Row],[Cost ]]+Table1[[#This Row],[Tax]]</f>
        <v>10.8782</v>
      </c>
      <c r="Y56" s="84">
        <v>44048</v>
      </c>
      <c r="Z56" s="84"/>
      <c r="AA56" s="84">
        <v>44053</v>
      </c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844</v>
      </c>
      <c r="C57" s="1" t="s">
        <v>845</v>
      </c>
      <c r="D57" s="3">
        <v>59.2</v>
      </c>
      <c r="E57" s="3">
        <v>3.16</v>
      </c>
      <c r="F57" s="3">
        <v>5.62</v>
      </c>
      <c r="G57" s="5" t="s">
        <v>846</v>
      </c>
      <c r="H57" s="2">
        <v>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67.98</v>
      </c>
      <c r="L57" s="80" t="str">
        <f>IF(Table1[[#This Row],[Buy-now costs]]&gt;0,"X","")</f>
        <v/>
      </c>
      <c r="M57" s="80">
        <v>1</v>
      </c>
      <c r="N57" s="80"/>
      <c r="O57" s="40">
        <v>1</v>
      </c>
      <c r="P57" s="94">
        <f>Table1[[#This Row],[quantity on-hand]]*(Table1[[#This Row],[Cost ]]+Table1[[#This Row],[shipping]]+Table1[[#This Row],[Tax]])</f>
        <v>67.98</v>
      </c>
      <c r="Q57" s="40">
        <v>0</v>
      </c>
      <c r="R57" s="92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" s="51">
        <f>IFERROR(Table1[[#This Row],[Quantity  to  purchase]]*(Table1[[#This Row],[Cost ]]+Table1[[#This Row],[shipping]]+Table1[[#This Row],[Tax]]),0)</f>
        <v>0</v>
      </c>
      <c r="W57" s="36">
        <f>IFERROR(Table1[[#This Row],[leftover material]]*(Table1[[#This Row],[Cost ]]+Table1[[#This Row],[shipping]]+Table1[[#This Row],[Tax]]),0)</f>
        <v>0</v>
      </c>
      <c r="X57" s="36">
        <v>67.98</v>
      </c>
      <c r="Y57" s="84">
        <v>43899</v>
      </c>
      <c r="Z57" s="84">
        <v>43913</v>
      </c>
      <c r="AA57" s="84">
        <v>43939</v>
      </c>
      <c r="AB57" s="36"/>
      <c r="AC57" s="36">
        <f>IF(ISNA(VLOOKUP(Table1[[#This Row],[Part Number]],'Multi-level BOM'!V$4:V$449,1,FALSE)),0,Table1[[#This Row],[Remaining Extended cost]])</f>
        <v>0</v>
      </c>
    </row>
    <row r="58" spans="1:29" ht="30" x14ac:dyDescent="0.25">
      <c r="A58" s="1" t="s">
        <v>61</v>
      </c>
      <c r="B58" s="58" t="s">
        <v>1069</v>
      </c>
      <c r="C58" s="1" t="s">
        <v>845</v>
      </c>
      <c r="D58" s="3">
        <v>73.959999999999994</v>
      </c>
      <c r="E58" s="3">
        <v>15</v>
      </c>
      <c r="F58" s="3">
        <v>0</v>
      </c>
      <c r="G58" s="1" t="s">
        <v>848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0" t="str">
        <f>IF(Table1[[#This Row],[Buy-now costs]]&gt;0,"X","")</f>
        <v/>
      </c>
      <c r="M58" s="80">
        <v>0</v>
      </c>
      <c r="N58" s="80">
        <v>1</v>
      </c>
      <c r="O58" s="40">
        <v>1</v>
      </c>
      <c r="P58" s="94">
        <f>Table1[[#This Row],[quantity on-hand]]*(Table1[[#This Row],[Cost ]]+Table1[[#This Row],[shipping]]+Table1[[#This Row],[Tax]])</f>
        <v>88.96</v>
      </c>
      <c r="Q58" s="40">
        <v>0</v>
      </c>
      <c r="R58" s="92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4"/>
      <c r="Z58" s="84"/>
      <c r="AA58" s="84"/>
      <c r="AB58" s="36" t="s">
        <v>868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849</v>
      </c>
      <c r="C59" s="1" t="s">
        <v>845</v>
      </c>
      <c r="D59" s="3">
        <v>72</v>
      </c>
      <c r="E59" s="3">
        <v>0</v>
      </c>
      <c r="F59" s="3">
        <v>6.48</v>
      </c>
      <c r="G59" s="5" t="s">
        <v>1092</v>
      </c>
      <c r="H59" s="2">
        <v>1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78.48</v>
      </c>
      <c r="L59" s="80" t="str">
        <f>IF(Table1[[#This Row],[Buy-now costs]]&gt;0,"X","")</f>
        <v/>
      </c>
      <c r="M59" s="80">
        <v>1</v>
      </c>
      <c r="N59" s="80"/>
      <c r="O59" s="40">
        <v>1</v>
      </c>
      <c r="P59" s="94">
        <f>Table1[[#This Row],[quantity on-hand]]*(Table1[[#This Row],[Cost ]]+Table1[[#This Row],[shipping]]+Table1[[#This Row],[Tax]])</f>
        <v>78.48</v>
      </c>
      <c r="Q59" s="40">
        <v>0</v>
      </c>
      <c r="R59" s="92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" s="51">
        <f>IFERROR(Table1[[#This Row],[Quantity  to  purchase]]*(Table1[[#This Row],[Cost ]]+Table1[[#This Row],[shipping]]+Table1[[#This Row],[Tax]]),0)</f>
        <v>0</v>
      </c>
      <c r="W59" s="36">
        <f>IFERROR(Table1[[#This Row],[leftover material]]*(Table1[[#This Row],[Cost ]]+Table1[[#This Row],[shipping]]+Table1[[#This Row],[Tax]]),0)</f>
        <v>0</v>
      </c>
      <c r="X59" s="36">
        <v>78.48</v>
      </c>
      <c r="Y59" s="84">
        <v>43899</v>
      </c>
      <c r="Z59" s="84">
        <v>43913</v>
      </c>
      <c r="AA59" s="84">
        <v>43939</v>
      </c>
      <c r="AB59" s="36"/>
      <c r="AC59" s="36">
        <f>IF(ISNA(VLOOKUP(Table1[[#This Row],[Part Number]],'Multi-level BOM'!V$4:V$449,1,FALSE)),0,Table1[[#This Row],[Remaining Extended cost]])</f>
        <v>0</v>
      </c>
    </row>
    <row r="60" spans="1:29" ht="30" x14ac:dyDescent="0.25">
      <c r="A60" s="1" t="s">
        <v>63</v>
      </c>
      <c r="B60" s="4" t="s">
        <v>852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853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0" t="str">
        <f>IF(Table1[[#This Row],[Buy-now costs]]&gt;0,"X","")</f>
        <v/>
      </c>
      <c r="M60" s="80">
        <v>1</v>
      </c>
      <c r="N60" s="80"/>
      <c r="O60" s="40">
        <v>1</v>
      </c>
      <c r="P60" s="94">
        <f>Table1[[#This Row],[quantity on-hand]]*(Table1[[#This Row],[Cost ]]+Table1[[#This Row],[shipping]]+Table1[[#This Row],[Tax]])</f>
        <v>31.261199999999999</v>
      </c>
      <c r="Q60" s="40">
        <v>0</v>
      </c>
      <c r="R60" s="92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4"/>
      <c r="Z60" s="84"/>
      <c r="AA60" s="84"/>
      <c r="AB60" s="3" t="s">
        <v>987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969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956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0" t="s">
        <v>910</v>
      </c>
      <c r="M61" s="80"/>
      <c r="N61" s="80"/>
      <c r="O61" s="40">
        <v>0</v>
      </c>
      <c r="P61" s="94">
        <f>Table1[[#This Row],[quantity on-hand]]*(Table1[[#This Row],[Cost ]]+Table1[[#This Row],[shipping]]+Table1[[#This Row],[Tax]])</f>
        <v>0</v>
      </c>
      <c r="Q61" s="40">
        <v>0</v>
      </c>
      <c r="R61" s="92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4"/>
      <c r="Z61" s="84"/>
      <c r="AA61" s="84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855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854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0" t="str">
        <f>IF(Table1[[#This Row],[Buy-now costs]]&gt;0,"X","")</f>
        <v/>
      </c>
      <c r="M62" s="80"/>
      <c r="N62" s="80"/>
      <c r="O62" s="40">
        <v>0</v>
      </c>
      <c r="P62" s="94">
        <f>Table1[[#This Row],[quantity on-hand]]*(Table1[[#This Row],[Cost ]]+Table1[[#This Row],[shipping]]+Table1[[#This Row],[Tax]])</f>
        <v>0</v>
      </c>
      <c r="Q62" s="40">
        <v>0</v>
      </c>
      <c r="R62" s="92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4"/>
      <c r="Z62" s="84"/>
      <c r="AA62" s="84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856</v>
      </c>
      <c r="C63" s="1" t="s">
        <v>958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959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0" t="str">
        <f>IF(Table1[[#This Row],[Buy-now costs]]&gt;0,"X","")</f>
        <v/>
      </c>
      <c r="M63" s="80">
        <v>3</v>
      </c>
      <c r="N63" s="80"/>
      <c r="O63" s="40">
        <v>3</v>
      </c>
      <c r="P63" s="94">
        <f>Table1[[#This Row],[quantity on-hand]]*(Table1[[#This Row],[Cost ]]+Table1[[#This Row],[shipping]]+Table1[[#This Row],[Tax]])</f>
        <v>15.266750000000002</v>
      </c>
      <c r="Q63" s="40">
        <v>0</v>
      </c>
      <c r="R63" s="92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4"/>
      <c r="Z63" s="84"/>
      <c r="AA63" s="84"/>
      <c r="AB63" s="3" t="s">
        <v>1065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861</v>
      </c>
      <c r="C64" s="1" t="s">
        <v>922</v>
      </c>
      <c r="D64" s="3">
        <v>0.1</v>
      </c>
      <c r="E64" s="3">
        <f>0.262338232068436*D64</f>
        <v>2.6233823206843601E-2</v>
      </c>
      <c r="F64" s="3">
        <f>0.113621408203553*D64</f>
        <v>1.1362140820355301E-2</v>
      </c>
      <c r="G64" s="1" t="s">
        <v>948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0" t="str">
        <f>IF(Table1[[#This Row],[Buy-now costs]]&gt;0,"X","")</f>
        <v/>
      </c>
      <c r="M64" s="80">
        <v>12</v>
      </c>
      <c r="N64" s="80"/>
      <c r="O64" s="40">
        <v>12</v>
      </c>
      <c r="P64" s="94">
        <f>Table1[[#This Row],[quantity on-hand]]*(Table1[[#This Row],[Cost ]]+Table1[[#This Row],[shipping]]+Table1[[#This Row],[Tax]])</f>
        <v>1.6511515683263871</v>
      </c>
      <c r="Q64" s="40"/>
      <c r="R64" s="92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4">
        <v>43875</v>
      </c>
      <c r="Z64" s="84">
        <v>43885</v>
      </c>
      <c r="AA64" s="84">
        <v>43885</v>
      </c>
      <c r="AB64" s="3" t="s">
        <v>982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864</v>
      </c>
      <c r="C65" s="1" t="s">
        <v>922</v>
      </c>
      <c r="D65" s="3">
        <f>1.77/100</f>
        <v>1.77E-2</v>
      </c>
      <c r="E65" s="3">
        <f>0.262338232068436*D65</f>
        <v>4.643386707611317E-3</v>
      </c>
      <c r="F65" s="3">
        <f>0.113621408203553*D65</f>
        <v>2.0110989252028881E-3</v>
      </c>
      <c r="G65" s="5" t="s">
        <v>952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0" t="str">
        <f>IF(Table1[[#This Row],[Buy-now costs]]&gt;0,"X","")</f>
        <v/>
      </c>
      <c r="M65" s="80">
        <v>100</v>
      </c>
      <c r="N65" s="80"/>
      <c r="O65" s="40">
        <v>9</v>
      </c>
      <c r="P65" s="94">
        <f>Table1[[#This Row],[quantity on-hand]]*(Table1[[#This Row],[Cost ]]+Table1[[#This Row],[shipping]]+Table1[[#This Row],[Tax]])</f>
        <v>0.21919037069532785</v>
      </c>
      <c r="Q65" s="40"/>
      <c r="R65" s="92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4">
        <v>43875</v>
      </c>
      <c r="Z65" s="84">
        <v>43885</v>
      </c>
      <c r="AA65" s="84">
        <v>43885</v>
      </c>
      <c r="AB65" s="3" t="s">
        <v>982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875</v>
      </c>
      <c r="C66" s="1" t="s">
        <v>922</v>
      </c>
      <c r="D66" s="3">
        <v>0.16</v>
      </c>
      <c r="E66" s="3">
        <f>0.262338232068436*D66</f>
        <v>4.1974117130949756E-2</v>
      </c>
      <c r="F66" s="3">
        <f>0.113621408203553*D66</f>
        <v>1.8179425312568481E-2</v>
      </c>
      <c r="G66" s="1" t="s">
        <v>942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0" t="str">
        <f>IF(Table1[[#This Row],[Buy-now costs]]&gt;0,"X","")</f>
        <v/>
      </c>
      <c r="M66" s="80">
        <v>8</v>
      </c>
      <c r="N66" s="80"/>
      <c r="O66" s="40">
        <v>8</v>
      </c>
      <c r="P66" s="94">
        <f>Table1[[#This Row],[quantity on-hand]]*(Table1[[#This Row],[Cost ]]+Table1[[#This Row],[shipping]]+Table1[[#This Row],[Tax]])</f>
        <v>1.7612283395481458</v>
      </c>
      <c r="Q66" s="40"/>
      <c r="R66" s="92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4">
        <v>43875</v>
      </c>
      <c r="Z66" s="84">
        <v>43885</v>
      </c>
      <c r="AA66" s="84">
        <v>43885</v>
      </c>
      <c r="AB66" s="3" t="s">
        <v>982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878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895</v>
      </c>
      <c r="H67" s="2">
        <v>12</v>
      </c>
      <c r="I67" s="1" t="s">
        <v>896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0" t="str">
        <f>IF(Table1[[#This Row],[Buy-now costs]]&gt;0,"X","")</f>
        <v/>
      </c>
      <c r="M67" s="80">
        <v>0</v>
      </c>
      <c r="N67" s="80">
        <v>12</v>
      </c>
      <c r="O67" s="40">
        <v>12</v>
      </c>
      <c r="P67" s="94">
        <f>Table1[[#This Row],[quantity on-hand]]*(Table1[[#This Row],[Cost ]]+Table1[[#This Row],[shipping]]+Table1[[#This Row],[Tax]])</f>
        <v>4.7188615384615389</v>
      </c>
      <c r="Q67" s="40">
        <v>0</v>
      </c>
      <c r="R67" s="92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4"/>
      <c r="Z67" s="84"/>
      <c r="AA67" s="84"/>
      <c r="AB67" s="3" t="s">
        <v>907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897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0" t="str">
        <f>IF(Table1[[#This Row],[Buy-now costs]]&gt;0,"X","")</f>
        <v/>
      </c>
      <c r="M68" s="80"/>
      <c r="N68" s="80"/>
      <c r="O68" s="40">
        <v>0</v>
      </c>
      <c r="P68" s="94">
        <f>Table1[[#This Row],[quantity on-hand]]*(Table1[[#This Row],[Cost ]]+Table1[[#This Row],[shipping]]+Table1[[#This Row],[Tax]])</f>
        <v>0</v>
      </c>
      <c r="Q68" s="40">
        <v>0</v>
      </c>
      <c r="R68" s="92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4"/>
      <c r="Z68" s="84"/>
      <c r="AA68" s="84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883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884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0" t="str">
        <f>IF(Table1[[#This Row],[Buy-now costs]]&gt;0,"X","")</f>
        <v/>
      </c>
      <c r="M69" s="80"/>
      <c r="N69" s="80"/>
      <c r="O69" s="40">
        <v>0</v>
      </c>
      <c r="P69" s="94">
        <f>Table1[[#This Row],[quantity on-hand]]*(Table1[[#This Row],[Cost ]]+Table1[[#This Row],[shipping]]+Table1[[#This Row],[Tax]])</f>
        <v>0</v>
      </c>
      <c r="Q69" s="40">
        <v>0</v>
      </c>
      <c r="R69" s="92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4"/>
      <c r="Z69" s="84"/>
      <c r="AA69" s="84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894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0" t="str">
        <f>IF(Table1[[#This Row],[Buy-now costs]]&gt;0,"X","")</f>
        <v/>
      </c>
      <c r="M70" s="80"/>
      <c r="N70" s="80"/>
      <c r="O70" s="40">
        <v>0</v>
      </c>
      <c r="P70" s="94">
        <f>Table1[[#This Row],[quantity on-hand]]*(Table1[[#This Row],[Cost ]]+Table1[[#This Row],[shipping]]+Table1[[#This Row],[Tax]])</f>
        <v>0</v>
      </c>
      <c r="Q70" s="40">
        <v>0</v>
      </c>
      <c r="R70" s="92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4"/>
      <c r="Z70" s="84"/>
      <c r="AA70" s="84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911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0" t="str">
        <f>IF(Table1[[#This Row],[Buy-now costs]]&gt;0,"X","")</f>
        <v/>
      </c>
      <c r="M71" s="80">
        <v>0</v>
      </c>
      <c r="N71" s="80">
        <v>12</v>
      </c>
      <c r="O71" s="40">
        <v>12</v>
      </c>
      <c r="P71" s="94">
        <f>Table1[[#This Row],[quantity on-hand]]*(Table1[[#This Row],[Cost ]]+Table1[[#This Row],[shipping]]+Table1[[#This Row],[Tax]])</f>
        <v>0</v>
      </c>
      <c r="Q71" s="40">
        <v>0</v>
      </c>
      <c r="R71" s="92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4"/>
      <c r="Z71" s="84"/>
      <c r="AA71" s="84"/>
      <c r="AB71" s="3" t="s">
        <v>907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919</v>
      </c>
      <c r="C72" s="1" t="s">
        <v>845</v>
      </c>
      <c r="D72" s="3">
        <v>1.49</v>
      </c>
      <c r="E72" s="3">
        <v>5</v>
      </c>
      <c r="F72" s="3">
        <f>9%*Table1[[#This Row],[Cost ]]</f>
        <v>0.1341</v>
      </c>
      <c r="G72" s="1" t="s">
        <v>920</v>
      </c>
      <c r="H72" s="2">
        <v>1</v>
      </c>
      <c r="I72" s="1" t="s">
        <v>921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0" t="str">
        <f>IF(Table1[[#This Row],[Buy-now costs]]&gt;0,"X","")</f>
        <v/>
      </c>
      <c r="M72" s="80"/>
      <c r="N72" s="80"/>
      <c r="O72" s="40">
        <v>0</v>
      </c>
      <c r="P72" s="94">
        <f>Table1[[#This Row],[quantity on-hand]]*(Table1[[#This Row],[Cost ]]+Table1[[#This Row],[shipping]]+Table1[[#This Row],[Tax]])</f>
        <v>0</v>
      </c>
      <c r="Q72" s="40">
        <v>0</v>
      </c>
      <c r="R72" s="92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4"/>
      <c r="Z72" s="84"/>
      <c r="AA72" s="84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926</v>
      </c>
      <c r="C73" s="1" t="s">
        <v>927</v>
      </c>
      <c r="D73" s="3">
        <f>10.97/10</f>
        <v>1.097</v>
      </c>
      <c r="E73" s="3">
        <f>2.5/10</f>
        <v>0.25</v>
      </c>
      <c r="F73" s="3">
        <v>0</v>
      </c>
      <c r="G73" s="1" t="s">
        <v>925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0" t="str">
        <f>IF(Table1[[#This Row],[Buy-now costs]]&gt;0,"X","")</f>
        <v/>
      </c>
      <c r="M73" s="80"/>
      <c r="N73" s="80"/>
      <c r="O73" s="40">
        <v>0</v>
      </c>
      <c r="P73" s="94">
        <f>Table1[[#This Row],[quantity on-hand]]*(Table1[[#This Row],[Cost ]]+Table1[[#This Row],[shipping]]+Table1[[#This Row],[Tax]])</f>
        <v>0</v>
      </c>
      <c r="Q73" s="40">
        <v>0</v>
      </c>
      <c r="R73" s="92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4"/>
      <c r="Z73" s="84"/>
      <c r="AA73" s="84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968</v>
      </c>
      <c r="C74" s="1" t="s">
        <v>922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967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0" t="str">
        <f>IF(Table1[[#This Row],[Buy-now costs]]&gt;0,"X","")</f>
        <v/>
      </c>
      <c r="M74" s="80">
        <v>12</v>
      </c>
      <c r="N74" s="80"/>
      <c r="O74" s="40">
        <v>12</v>
      </c>
      <c r="P74" s="94">
        <f>Table1[[#This Row],[quantity on-hand]]*(Table1[[#This Row],[Cost ]]+Table1[[#This Row],[shipping]]+Table1[[#This Row],[Tax]])</f>
        <v>1.3209212546611093</v>
      </c>
      <c r="Q74" s="40"/>
      <c r="R74" s="92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4">
        <v>43875</v>
      </c>
      <c r="Z74" s="84">
        <v>43885</v>
      </c>
      <c r="AA74" s="84">
        <v>43885</v>
      </c>
      <c r="AB74" s="3" t="s">
        <v>982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996</v>
      </c>
      <c r="C75" s="1" t="s">
        <v>994</v>
      </c>
      <c r="D75" s="3">
        <v>1.33</v>
      </c>
      <c r="E75" s="3">
        <v>0</v>
      </c>
      <c r="F75" s="3">
        <f>9%*Table1[[#This Row],[Cost ]]</f>
        <v>0.1197</v>
      </c>
      <c r="G75" s="1" t="s">
        <v>995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0" t="str">
        <f>IF(Table1[[#This Row],[Buy-now costs]]&gt;0,"X","")</f>
        <v/>
      </c>
      <c r="M75" s="80"/>
      <c r="N75" s="80"/>
      <c r="O75" s="40">
        <v>1</v>
      </c>
      <c r="P75" s="94">
        <f>Table1[[#This Row],[quantity on-hand]]*(Table1[[#This Row],[Cost ]]+Table1[[#This Row],[shipping]]+Table1[[#This Row],[Tax]])</f>
        <v>1.4497</v>
      </c>
      <c r="Q75" s="40">
        <v>0</v>
      </c>
      <c r="R75" s="92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5" s="49">
        <f>Table1[[#This Row],[Quantity  to  purchase]]+Table1[[#This Row],[Quantity purchased]]+Table1[[#This Row],[Quantity on order]]+Table1[[#This Row],[Quantity donated]]-Table1[[#This Row],[extended quantity]]</f>
        <v>-1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5" s="51">
        <f>IFERROR(Table1[[#This Row],[Quantity  to  purchase]]*(Table1[[#This Row],[Cost ]]+Table1[[#This Row],[shipping]]+Table1[[#This Row],[Tax]]),0)</f>
        <v>0</v>
      </c>
      <c r="W75" s="36">
        <f>IFERROR(Table1[[#This Row],[leftover material]]*(Table1[[#This Row],[Cost ]]+Table1[[#This Row],[shipping]]+Table1[[#This Row],[Tax]]),0)</f>
        <v>-1.4497</v>
      </c>
      <c r="X75" s="36"/>
      <c r="Y75" s="84"/>
      <c r="Z75" s="84"/>
      <c r="AA75" s="84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990</v>
      </c>
      <c r="C76" s="1" t="s">
        <v>845</v>
      </c>
      <c r="D76" s="3">
        <v>63.64</v>
      </c>
      <c r="E76" s="3">
        <v>0</v>
      </c>
      <c r="F76" s="3">
        <v>0</v>
      </c>
      <c r="G76" s="1" t="s">
        <v>991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0" t="str">
        <f>IF(Table1[[#This Row],[Buy-now costs]]&gt;0,"X","")</f>
        <v/>
      </c>
      <c r="M76" s="80"/>
      <c r="N76" s="80"/>
      <c r="O76" s="40">
        <v>0</v>
      </c>
      <c r="P76" s="94">
        <f>Table1[[#This Row],[quantity on-hand]]*(Table1[[#This Row],[Cost ]]+Table1[[#This Row],[shipping]]+Table1[[#This Row],[Tax]])</f>
        <v>0</v>
      </c>
      <c r="Q76" s="40">
        <v>0</v>
      </c>
      <c r="R76" s="92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4"/>
      <c r="Z76" s="84"/>
      <c r="AA76" s="84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992</v>
      </c>
      <c r="C77" s="1" t="s">
        <v>994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993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0" t="str">
        <f>IF(Table1[[#This Row],[Buy-now costs]]&gt;0,"X","")</f>
        <v/>
      </c>
      <c r="M77" s="80"/>
      <c r="N77" s="80"/>
      <c r="O77" s="40">
        <v>0</v>
      </c>
      <c r="P77" s="94">
        <f>Table1[[#This Row],[quantity on-hand]]*(Table1[[#This Row],[Cost ]]+Table1[[#This Row],[shipping]]+Table1[[#This Row],[Tax]])</f>
        <v>0</v>
      </c>
      <c r="Q77" s="40">
        <v>0</v>
      </c>
      <c r="R77" s="92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4"/>
      <c r="Z77" s="84"/>
      <c r="AA77" s="84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997</v>
      </c>
      <c r="C78" s="1" t="s">
        <v>994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998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0" t="str">
        <f>IF(Table1[[#This Row],[Buy-now costs]]&gt;0,"X","")</f>
        <v/>
      </c>
      <c r="M78" s="80"/>
      <c r="N78" s="80"/>
      <c r="O78" s="40">
        <v>0</v>
      </c>
      <c r="P78" s="94">
        <f>Table1[[#This Row],[quantity on-hand]]*(Table1[[#This Row],[Cost ]]+Table1[[#This Row],[shipping]]+Table1[[#This Row],[Tax]])</f>
        <v>0</v>
      </c>
      <c r="Q78" s="40">
        <v>0</v>
      </c>
      <c r="R78" s="92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4"/>
      <c r="Z78" s="84"/>
      <c r="AA78" s="84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1047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0" t="str">
        <f>IF(Table1[[#This Row],[Buy-now costs]]&gt;0,"X","")</f>
        <v/>
      </c>
      <c r="M79" s="80"/>
      <c r="N79" s="80"/>
      <c r="O79" s="40">
        <v>0</v>
      </c>
      <c r="P79" s="94">
        <f>Table1[[#This Row],[quantity on-hand]]*(Table1[[#This Row],[Cost ]]+Table1[[#This Row],[shipping]]+Table1[[#This Row],[Tax]])</f>
        <v>0</v>
      </c>
      <c r="Q79" s="40">
        <v>0</v>
      </c>
      <c r="R79" s="92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4"/>
      <c r="Z79" s="84"/>
      <c r="AA79" s="84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1001</v>
      </c>
      <c r="C80" s="1" t="s">
        <v>994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1000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0" t="str">
        <f>IF(Table1[[#This Row],[Buy-now costs]]&gt;0,"X","")</f>
        <v/>
      </c>
      <c r="M80" s="80"/>
      <c r="N80" s="80"/>
      <c r="O80" s="40">
        <v>0</v>
      </c>
      <c r="P80" s="94">
        <f>Table1[[#This Row],[quantity on-hand]]*(Table1[[#This Row],[Cost ]]+Table1[[#This Row],[shipping]]+Table1[[#This Row],[Tax]])</f>
        <v>0</v>
      </c>
      <c r="Q80" s="40">
        <v>0</v>
      </c>
      <c r="R80" s="92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4"/>
      <c r="Z80" s="84"/>
      <c r="AA80" s="84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1002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1003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0" t="str">
        <f>IF(Table1[[#This Row],[Buy-now costs]]&gt;0,"X","")</f>
        <v/>
      </c>
      <c r="M81" s="80"/>
      <c r="N81" s="80"/>
      <c r="O81" s="40">
        <v>0</v>
      </c>
      <c r="P81" s="94">
        <f>Table1[[#This Row],[quantity on-hand]]*(Table1[[#This Row],[Cost ]]+Table1[[#This Row],[shipping]]+Table1[[#This Row],[Tax]])</f>
        <v>0</v>
      </c>
      <c r="Q81" s="40">
        <v>0</v>
      </c>
      <c r="R81" s="92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4"/>
      <c r="Z81" s="84"/>
      <c r="AA81" s="84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1005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1004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0" t="str">
        <f>IF(Table1[[#This Row],[Buy-now costs]]&gt;0,"X","")</f>
        <v/>
      </c>
      <c r="M82" s="80"/>
      <c r="N82" s="80"/>
      <c r="O82" s="40">
        <v>0</v>
      </c>
      <c r="P82" s="94">
        <f>Table1[[#This Row],[quantity on-hand]]*(Table1[[#This Row],[Cost ]]+Table1[[#This Row],[shipping]]+Table1[[#This Row],[Tax]])</f>
        <v>0</v>
      </c>
      <c r="Q82" s="40">
        <v>0</v>
      </c>
      <c r="R82" s="92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4"/>
      <c r="Z82" s="84"/>
      <c r="AA82" s="84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1006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1007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0" t="str">
        <f>IF(Table1[[#This Row],[Buy-now costs]]&gt;0,"X","")</f>
        <v/>
      </c>
      <c r="M83" s="80"/>
      <c r="N83" s="80"/>
      <c r="O83" s="40">
        <v>0</v>
      </c>
      <c r="P83" s="94">
        <f>Table1[[#This Row],[quantity on-hand]]*(Table1[[#This Row],[Cost ]]+Table1[[#This Row],[shipping]]+Table1[[#This Row],[Tax]])</f>
        <v>0</v>
      </c>
      <c r="Q83" s="40">
        <v>0</v>
      </c>
      <c r="R83" s="92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4"/>
      <c r="Z83" s="84"/>
      <c r="AA83" s="84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1008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0" t="s">
        <v>910</v>
      </c>
      <c r="M84" s="80"/>
      <c r="N84" s="80"/>
      <c r="O84" s="40">
        <v>0</v>
      </c>
      <c r="P84" s="94">
        <f>Table1[[#This Row],[quantity on-hand]]*(Table1[[#This Row],[Cost ]]+Table1[[#This Row],[shipping]]+Table1[[#This Row],[Tax]])</f>
        <v>0</v>
      </c>
      <c r="Q84" s="40">
        <v>0</v>
      </c>
      <c r="R84" s="92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4"/>
      <c r="Z84" s="84"/>
      <c r="AA84" s="84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1009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0" t="str">
        <f>IF(Table1[[#This Row],[Buy-now costs]]&gt;0,"X","")</f>
        <v/>
      </c>
      <c r="M85" s="80"/>
      <c r="N85" s="80"/>
      <c r="O85" s="40">
        <v>0</v>
      </c>
      <c r="P85" s="94">
        <f>Table1[[#This Row],[quantity on-hand]]*(Table1[[#This Row],[Cost ]]+Table1[[#This Row],[shipping]]+Table1[[#This Row],[Tax]])</f>
        <v>0</v>
      </c>
      <c r="Q85" s="40">
        <v>0</v>
      </c>
      <c r="R85" s="92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4"/>
      <c r="Z85" s="84"/>
      <c r="AA85" s="84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1010</v>
      </c>
      <c r="C86" s="1" t="s">
        <v>1011</v>
      </c>
      <c r="D86" s="3">
        <v>14.99</v>
      </c>
      <c r="E86" s="3">
        <v>0</v>
      </c>
      <c r="F86" s="3">
        <f>9%*Table1[[#This Row],[Cost ]]</f>
        <v>1.3491</v>
      </c>
      <c r="G86" s="1" t="s">
        <v>1012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0" t="str">
        <f>IF(Table1[[#This Row],[Buy-now costs]]&gt;0,"X","")</f>
        <v/>
      </c>
      <c r="M86" s="80">
        <v>1</v>
      </c>
      <c r="N86" s="80"/>
      <c r="O86" s="40">
        <v>1</v>
      </c>
      <c r="P86" s="94">
        <f>Table1[[#This Row],[quantity on-hand]]*(Table1[[#This Row],[Cost ]]+Table1[[#This Row],[shipping]]+Table1[[#This Row],[Tax]])</f>
        <v>16.339100000000002</v>
      </c>
      <c r="Q86" s="40"/>
      <c r="R86" s="92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4">
        <v>43882</v>
      </c>
      <c r="Z86" s="84">
        <v>43913</v>
      </c>
      <c r="AA86" s="84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1013</v>
      </c>
      <c r="C87" s="1" t="s">
        <v>1011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1014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0" t="str">
        <f>IF(Table1[[#This Row],[Buy-now costs]]&gt;0,"X","")</f>
        <v/>
      </c>
      <c r="M87" s="80">
        <v>1</v>
      </c>
      <c r="N87" s="80"/>
      <c r="O87" s="40">
        <v>1</v>
      </c>
      <c r="P87" s="94">
        <f>Table1[[#This Row],[quantity on-hand]]*(Table1[[#This Row],[Cost ]]+Table1[[#This Row],[shipping]]+Table1[[#This Row],[Tax]])</f>
        <v>6.7035</v>
      </c>
      <c r="Q87" s="40">
        <v>0</v>
      </c>
      <c r="R87" s="92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4">
        <v>43882</v>
      </c>
      <c r="Z87" s="84">
        <v>43913</v>
      </c>
      <c r="AA87" s="84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1015</v>
      </c>
      <c r="C88" s="1" t="s">
        <v>994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1070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0" t="str">
        <f>IF(Table1[[#This Row],[Buy-now costs]]&gt;0,"X","")</f>
        <v/>
      </c>
      <c r="M88" s="80">
        <v>1</v>
      </c>
      <c r="N88" s="80"/>
      <c r="O88" s="40">
        <v>1</v>
      </c>
      <c r="P88" s="94">
        <f>Table1[[#This Row],[quantity on-hand]]*(Table1[[#This Row],[Cost ]]+Table1[[#This Row],[shipping]]+Table1[[#This Row],[Tax]])</f>
        <v>4.6287799999999999</v>
      </c>
      <c r="Q88" s="40">
        <v>0</v>
      </c>
      <c r="R88" s="92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4">
        <v>43882</v>
      </c>
      <c r="Z88" s="84"/>
      <c r="AA88" s="84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1016</v>
      </c>
      <c r="C89" s="1" t="s">
        <v>1011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1091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0" t="str">
        <f>IF(Table1[[#This Row],[Buy-now costs]]&gt;0,"X","")</f>
        <v/>
      </c>
      <c r="M89" s="80">
        <v>6</v>
      </c>
      <c r="N89" s="80"/>
      <c r="O89" s="40">
        <v>4</v>
      </c>
      <c r="P89" s="94">
        <f>Table1[[#This Row],[quantity on-hand]]*(Table1[[#This Row],[Cost ]]+Table1[[#This Row],[shipping]]+Table1[[#This Row],[Tax]])</f>
        <v>6.896066666666667</v>
      </c>
      <c r="Q89" s="40">
        <v>0</v>
      </c>
      <c r="R89" s="92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2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3.4480333333333335</v>
      </c>
      <c r="X89" s="36">
        <f>6.9+3.45</f>
        <v>10.350000000000001</v>
      </c>
      <c r="Y89" s="84">
        <v>43895</v>
      </c>
      <c r="Z89" s="84">
        <v>43897</v>
      </c>
      <c r="AA89" s="84">
        <v>43897</v>
      </c>
      <c r="AB89" s="3"/>
      <c r="AC89" s="36">
        <f>IF(ISNA(VLOOKUP(Table1[[#This Row],[Part Number]],'Multi-level BOM'!V$4:V$449,1,FALSE)),0,Table1[[#This Row],[Remaining Extended cost]])</f>
        <v>0</v>
      </c>
    </row>
    <row r="90" spans="1:29" ht="30" x14ac:dyDescent="0.25">
      <c r="A90" s="1" t="s">
        <v>93</v>
      </c>
      <c r="B90" s="4" t="s">
        <v>1017</v>
      </c>
      <c r="C90" s="1" t="s">
        <v>994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1018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0" t="str">
        <f>IF(Table1[[#This Row],[Buy-now costs]]&gt;0,"X","")</f>
        <v/>
      </c>
      <c r="M90" s="80">
        <v>10</v>
      </c>
      <c r="N90" s="80"/>
      <c r="O90" s="40">
        <v>10</v>
      </c>
      <c r="P90" s="94">
        <f>Table1[[#This Row],[quantity on-hand]]*(Table1[[#This Row],[Cost ]]+Table1[[#This Row],[shipping]]+Table1[[#This Row],[Tax]])</f>
        <v>5.1722399999999986</v>
      </c>
      <c r="Q90" s="40">
        <v>0</v>
      </c>
      <c r="R90" s="92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4">
        <v>43882</v>
      </c>
      <c r="Z90" s="84"/>
      <c r="AA90" s="84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1019</v>
      </c>
      <c r="C91" s="1" t="s">
        <v>994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1020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0" t="str">
        <f>IF(Table1[[#This Row],[Buy-now costs]]&gt;0,"X","")</f>
        <v/>
      </c>
      <c r="M91" s="80">
        <v>10</v>
      </c>
      <c r="N91" s="80"/>
      <c r="O91" s="40">
        <v>10</v>
      </c>
      <c r="P91" s="94">
        <f>Table1[[#This Row],[quantity on-hand]]*(Table1[[#This Row],[Cost ]]+Table1[[#This Row],[shipping]]+Table1[[#This Row],[Tax]])</f>
        <v>3.1857999999999995</v>
      </c>
      <c r="Q91" s="40">
        <v>0</v>
      </c>
      <c r="R91" s="92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4">
        <v>43882</v>
      </c>
      <c r="Z91" s="84"/>
      <c r="AA91" s="84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1021</v>
      </c>
      <c r="C92" s="1" t="s">
        <v>1011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1025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0" t="str">
        <f>IF(Table1[[#This Row],[Buy-now costs]]&gt;0,"X","")</f>
        <v/>
      </c>
      <c r="M92" s="80">
        <v>1</v>
      </c>
      <c r="N92" s="80"/>
      <c r="O92" s="40">
        <v>1</v>
      </c>
      <c r="P92" s="94">
        <f>Table1[[#This Row],[quantity on-hand]]*(Table1[[#This Row],[Cost ]]+Table1[[#This Row],[shipping]]+Table1[[#This Row],[Tax]])</f>
        <v>7.5073749999999997</v>
      </c>
      <c r="Q92" s="40">
        <v>0</v>
      </c>
      <c r="R92" s="92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4">
        <v>43882</v>
      </c>
      <c r="Z92" s="86"/>
      <c r="AA92" s="84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1022</v>
      </c>
      <c r="C93" s="1" t="s">
        <v>1011</v>
      </c>
      <c r="D93" s="3">
        <f>27.55/4</f>
        <v>6.8875000000000002</v>
      </c>
      <c r="E93" s="3">
        <v>0</v>
      </c>
      <c r="F93" s="3">
        <f>9%*Table1[[#This Row],[Cost ]]</f>
        <v>0.61987499999999995</v>
      </c>
      <c r="G93" s="1" t="s">
        <v>1025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0" t="str">
        <f>IF(Table1[[#This Row],[Buy-now costs]]&gt;0,"X","")</f>
        <v/>
      </c>
      <c r="M93" s="80">
        <v>1</v>
      </c>
      <c r="N93" s="80"/>
      <c r="O93" s="40">
        <v>1</v>
      </c>
      <c r="P93" s="94">
        <f>Table1[[#This Row],[quantity on-hand]]*(Table1[[#This Row],[Cost ]]+Table1[[#This Row],[shipping]]+Table1[[#This Row],[Tax]])</f>
        <v>7.5073749999999997</v>
      </c>
      <c r="Q93" s="40">
        <v>0</v>
      </c>
      <c r="R93" s="92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4">
        <v>43882</v>
      </c>
      <c r="Z93" s="86"/>
      <c r="AA93" s="84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1023</v>
      </c>
      <c r="C94" s="1" t="s">
        <v>1011</v>
      </c>
      <c r="D94" s="3">
        <f>27.55/4</f>
        <v>6.8875000000000002</v>
      </c>
      <c r="E94" s="3">
        <v>0</v>
      </c>
      <c r="F94" s="3">
        <f>9%*Table1[[#This Row],[Cost ]]</f>
        <v>0.61987499999999995</v>
      </c>
      <c r="G94" s="1" t="s">
        <v>1025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0" t="str">
        <f>IF(Table1[[#This Row],[Buy-now costs]]&gt;0,"X","")</f>
        <v/>
      </c>
      <c r="M94" s="80">
        <v>1</v>
      </c>
      <c r="N94" s="80"/>
      <c r="O94" s="40">
        <v>1</v>
      </c>
      <c r="P94" s="94">
        <f>Table1[[#This Row],[quantity on-hand]]*(Table1[[#This Row],[Cost ]]+Table1[[#This Row],[shipping]]+Table1[[#This Row],[Tax]])</f>
        <v>7.5073749999999997</v>
      </c>
      <c r="Q94" s="40">
        <v>0</v>
      </c>
      <c r="R94" s="92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4">
        <v>43882</v>
      </c>
      <c r="Z94" s="86"/>
      <c r="AA94" s="84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1024</v>
      </c>
      <c r="C95" s="1" t="s">
        <v>1011</v>
      </c>
      <c r="D95" s="3">
        <f>27.55/4</f>
        <v>6.8875000000000002</v>
      </c>
      <c r="E95" s="3">
        <v>0</v>
      </c>
      <c r="F95" s="3">
        <f>9%*Table1[[#This Row],[Cost ]]</f>
        <v>0.61987499999999995</v>
      </c>
      <c r="G95" s="1" t="s">
        <v>1025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0" t="str">
        <f>IF(Table1[[#This Row],[Buy-now costs]]&gt;0,"X","")</f>
        <v/>
      </c>
      <c r="M95" s="80">
        <v>1</v>
      </c>
      <c r="N95" s="80"/>
      <c r="O95" s="40">
        <v>1</v>
      </c>
      <c r="P95" s="94">
        <f>Table1[[#This Row],[quantity on-hand]]*(Table1[[#This Row],[Cost ]]+Table1[[#This Row],[shipping]]+Table1[[#This Row],[Tax]])</f>
        <v>7.5073749999999997</v>
      </c>
      <c r="Q95" s="40">
        <v>0</v>
      </c>
      <c r="R95" s="92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4">
        <v>43882</v>
      </c>
      <c r="Z95" s="86"/>
      <c r="AA95" s="84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96" t="s">
        <v>1026</v>
      </c>
      <c r="C96" s="42" t="s">
        <v>1027</v>
      </c>
      <c r="D96" s="3">
        <v>9.02</v>
      </c>
      <c r="E96" s="95">
        <v>1.48</v>
      </c>
      <c r="F96" s="95">
        <v>7.47</v>
      </c>
      <c r="G96" s="5" t="s">
        <v>1028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0" t="str">
        <f>IF(Table1[[#This Row],[Buy-now costs]]&gt;0,"X","")</f>
        <v/>
      </c>
      <c r="M96" s="80">
        <v>1</v>
      </c>
      <c r="N96" s="80"/>
      <c r="O96" s="40">
        <v>1</v>
      </c>
      <c r="P96" s="94">
        <f>Table1[[#This Row],[quantity on-hand]]*(Table1[[#This Row],[Cost ]]+Table1[[#This Row],[shipping]]+Table1[[#This Row],[Tax]])</f>
        <v>17.97</v>
      </c>
      <c r="Q96" s="40">
        <v>0</v>
      </c>
      <c r="R96" s="92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4">
        <v>43882</v>
      </c>
      <c r="Z96" s="84"/>
      <c r="AA96" s="84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1029</v>
      </c>
      <c r="C97" s="1" t="s">
        <v>1011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1030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0" t="str">
        <f>IF(Table1[[#This Row],[Buy-now costs]]&gt;0,"X","")</f>
        <v/>
      </c>
      <c r="M97" s="80"/>
      <c r="N97" s="80"/>
      <c r="O97" s="40">
        <v>0</v>
      </c>
      <c r="P97" s="94">
        <f>Table1[[#This Row],[quantity on-hand]]*(Table1[[#This Row],[Cost ]]+Table1[[#This Row],[shipping]]+Table1[[#This Row],[Tax]])</f>
        <v>0</v>
      </c>
      <c r="Q97" s="40">
        <v>0</v>
      </c>
      <c r="R97" s="92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4"/>
      <c r="Z97" s="84"/>
      <c r="AA97" s="84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1031</v>
      </c>
      <c r="C98" s="1" t="s">
        <v>1011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1032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0" t="str">
        <f>IF(Table1[[#This Row],[Buy-now costs]]&gt;0,"X","")</f>
        <v/>
      </c>
      <c r="M98" s="80"/>
      <c r="N98" s="80"/>
      <c r="O98" s="40">
        <v>0</v>
      </c>
      <c r="P98" s="94">
        <f>Table1[[#This Row],[quantity on-hand]]*(Table1[[#This Row],[Cost ]]+Table1[[#This Row],[shipping]]+Table1[[#This Row],[Tax]])</f>
        <v>0</v>
      </c>
      <c r="Q98" s="40">
        <v>0</v>
      </c>
      <c r="R98" s="92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4"/>
      <c r="Z98" s="84"/>
      <c r="AA98" s="84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1036</v>
      </c>
      <c r="C99" s="1" t="s">
        <v>1011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1033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0" t="str">
        <f>IF(Table1[[#This Row],[Buy-now costs]]&gt;0,"X","")</f>
        <v/>
      </c>
      <c r="M99" s="80"/>
      <c r="N99" s="80"/>
      <c r="O99" s="40">
        <v>0</v>
      </c>
      <c r="P99" s="94">
        <f>Table1[[#This Row],[quantity on-hand]]*(Table1[[#This Row],[Cost ]]+Table1[[#This Row],[shipping]]+Table1[[#This Row],[Tax]])</f>
        <v>0</v>
      </c>
      <c r="Q99" s="40">
        <v>0</v>
      </c>
      <c r="R99" s="92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4"/>
      <c r="Z99" s="84"/>
      <c r="AA99" s="84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1037</v>
      </c>
      <c r="C100" s="1" t="s">
        <v>1011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1045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0" t="str">
        <f>IF(Table1[[#This Row],[Buy-now costs]]&gt;0,"X","")</f>
        <v/>
      </c>
      <c r="M100" s="80"/>
      <c r="N100" s="80"/>
      <c r="O100" s="40">
        <v>0</v>
      </c>
      <c r="P100" s="94">
        <f>Table1[[#This Row],[quantity on-hand]]*(Table1[[#This Row],[Cost ]]+Table1[[#This Row],[shipping]]+Table1[[#This Row],[Tax]])</f>
        <v>0</v>
      </c>
      <c r="Q100" s="40">
        <v>0</v>
      </c>
      <c r="R100" s="92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4"/>
      <c r="Z100" s="84"/>
      <c r="AA100" s="84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1034</v>
      </c>
      <c r="C101" s="1" t="s">
        <v>1011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1035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0" t="str">
        <f>IF(Table1[[#This Row],[Buy-now costs]]&gt;0,"X","")</f>
        <v/>
      </c>
      <c r="M101" s="80"/>
      <c r="N101" s="80"/>
      <c r="O101" s="40">
        <v>0</v>
      </c>
      <c r="P101" s="94">
        <f>Table1[[#This Row],[quantity on-hand]]*(Table1[[#This Row],[Cost ]]+Table1[[#This Row],[shipping]]+Table1[[#This Row],[Tax]])</f>
        <v>0</v>
      </c>
      <c r="Q101" s="40">
        <v>0</v>
      </c>
      <c r="R101" s="92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4"/>
      <c r="Z101" s="84"/>
      <c r="AA101" s="84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0" t="str">
        <f>IF(Table1[[#This Row],[Buy-now costs]]&gt;0,"X","")</f>
        <v/>
      </c>
      <c r="M102" s="80"/>
      <c r="N102" s="80"/>
      <c r="O102" s="40">
        <v>0</v>
      </c>
      <c r="P102" s="94">
        <f>Table1[[#This Row],[quantity on-hand]]*(Table1[[#This Row],[Cost ]]+Table1[[#This Row],[shipping]]+Table1[[#This Row],[Tax]])</f>
        <v>0</v>
      </c>
      <c r="Q102" s="40">
        <v>0</v>
      </c>
      <c r="R102" s="92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2" s="51">
        <f>IFERROR(Table1[[#This Row],[Quantity  to  purchase]]*(Table1[[#This Row],[Cost ]]+Table1[[#This Row],[shipping]]+Table1[[#This Row],[Tax]]),0)</f>
        <v>0</v>
      </c>
      <c r="W102" s="36">
        <f>IFERROR(Table1[[#This Row],[leftover material]]*(Table1[[#This Row],[Cost ]]+Table1[[#This Row],[shipping]]+Table1[[#This Row],[Tax]]),0)</f>
        <v>0</v>
      </c>
      <c r="X102" s="36"/>
      <c r="Y102" s="84"/>
      <c r="Z102" s="84"/>
      <c r="AA102" s="84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0" t="str">
        <f>IF(Table1[[#This Row],[Buy-now costs]]&gt;0,"X","")</f>
        <v/>
      </c>
      <c r="M103" s="80"/>
      <c r="N103" s="80"/>
      <c r="O103" s="40">
        <v>0</v>
      </c>
      <c r="P103" s="94">
        <f>Table1[[#This Row],[quantity on-hand]]*(Table1[[#This Row],[Cost ]]+Table1[[#This Row],[shipping]]+Table1[[#This Row],[Tax]])</f>
        <v>0</v>
      </c>
      <c r="Q103" s="40">
        <v>0</v>
      </c>
      <c r="R103" s="92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4"/>
      <c r="Z103" s="84"/>
      <c r="AA103" s="84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0" t="str">
        <f>IF(Table1[[#This Row],[Buy-now costs]]&gt;0,"X","")</f>
        <v/>
      </c>
      <c r="M104" s="80"/>
      <c r="N104" s="80"/>
      <c r="O104" s="40">
        <v>0</v>
      </c>
      <c r="P104" s="94">
        <f>Table1[[#This Row],[quantity on-hand]]*(Table1[[#This Row],[Cost ]]+Table1[[#This Row],[shipping]]+Table1[[#This Row],[Tax]])</f>
        <v>0</v>
      </c>
      <c r="Q104" s="40">
        <v>0</v>
      </c>
      <c r="R104" s="92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4"/>
      <c r="Z104" s="84"/>
      <c r="AA104" s="84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0" t="str">
        <f>IF(Table1[[#This Row],[Buy-now costs]]&gt;0,"X","")</f>
        <v/>
      </c>
      <c r="M105" s="80"/>
      <c r="N105" s="80"/>
      <c r="O105" s="40">
        <v>0</v>
      </c>
      <c r="P105" s="94">
        <f>Table1[[#This Row],[quantity on-hand]]*(Table1[[#This Row],[Cost ]]+Table1[[#This Row],[shipping]]+Table1[[#This Row],[Tax]])</f>
        <v>0</v>
      </c>
      <c r="Q105" s="40">
        <v>0</v>
      </c>
      <c r="R105" s="92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4"/>
      <c r="Z105" s="84"/>
      <c r="AA105" s="84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0" t="str">
        <f>IF(Table1[[#This Row],[Buy-now costs]]&gt;0,"X","")</f>
        <v/>
      </c>
      <c r="M106" s="80"/>
      <c r="N106" s="80"/>
      <c r="O106" s="40">
        <v>0</v>
      </c>
      <c r="P106" s="94">
        <f>Table1[[#This Row],[quantity on-hand]]*(Table1[[#This Row],[Cost ]]+Table1[[#This Row],[shipping]]+Table1[[#This Row],[Tax]])</f>
        <v>0</v>
      </c>
      <c r="Q106" s="40">
        <v>0</v>
      </c>
      <c r="R106" s="92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4"/>
      <c r="Z106" s="84"/>
      <c r="AA106" s="84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0" t="str">
        <f>IF(Table1[[#This Row],[Buy-now costs]]&gt;0,"X","")</f>
        <v/>
      </c>
      <c r="M107" s="80"/>
      <c r="N107" s="80"/>
      <c r="O107" s="40">
        <v>0</v>
      </c>
      <c r="P107" s="94">
        <f>Table1[[#This Row],[quantity on-hand]]*(Table1[[#This Row],[Cost ]]+Table1[[#This Row],[shipping]]+Table1[[#This Row],[Tax]])</f>
        <v>0</v>
      </c>
      <c r="Q107" s="40">
        <v>0</v>
      </c>
      <c r="R107" s="92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4"/>
      <c r="Z107" s="84"/>
      <c r="AA107" s="84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0" t="str">
        <f>IF(Table1[[#This Row],[Buy-now costs]]&gt;0,"X","")</f>
        <v/>
      </c>
      <c r="M108" s="80"/>
      <c r="N108" s="80"/>
      <c r="O108" s="40">
        <v>0</v>
      </c>
      <c r="P108" s="94">
        <f>Table1[[#This Row],[quantity on-hand]]*(Table1[[#This Row],[Cost ]]+Table1[[#This Row],[shipping]]+Table1[[#This Row],[Tax]])</f>
        <v>0</v>
      </c>
      <c r="Q108" s="40">
        <v>0</v>
      </c>
      <c r="R108" s="92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4"/>
      <c r="Z108" s="84"/>
      <c r="AA108" s="84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0" t="str">
        <f>IF(Table1[[#This Row],[Buy-now costs]]&gt;0,"X","")</f>
        <v/>
      </c>
      <c r="M109" s="80"/>
      <c r="N109" s="80"/>
      <c r="O109" s="40">
        <v>0</v>
      </c>
      <c r="P109" s="94">
        <f>Table1[[#This Row],[quantity on-hand]]*(Table1[[#This Row],[Cost ]]+Table1[[#This Row],[shipping]]+Table1[[#This Row],[Tax]])</f>
        <v>0</v>
      </c>
      <c r="Q109" s="40">
        <v>0</v>
      </c>
      <c r="R109" s="92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4"/>
      <c r="Z109" s="84"/>
      <c r="AA109" s="84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0" t="str">
        <f>IF(Table1[[#This Row],[Buy-now costs]]&gt;0,"X","")</f>
        <v/>
      </c>
      <c r="M110" s="80"/>
      <c r="N110" s="80"/>
      <c r="O110" s="40">
        <v>0</v>
      </c>
      <c r="P110" s="94">
        <f>Table1[[#This Row],[quantity on-hand]]*(Table1[[#This Row],[Cost ]]+Table1[[#This Row],[shipping]]+Table1[[#This Row],[Tax]])</f>
        <v>0</v>
      </c>
      <c r="Q110" s="40">
        <v>0</v>
      </c>
      <c r="R110" s="92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4"/>
      <c r="Z110" s="84"/>
      <c r="AA110" s="84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0" t="str">
        <f>IF(Table1[[#This Row],[Buy-now costs]]&gt;0,"X","")</f>
        <v/>
      </c>
      <c r="M111" s="80"/>
      <c r="N111" s="80"/>
      <c r="O111" s="40">
        <v>0</v>
      </c>
      <c r="P111" s="94">
        <f>Table1[[#This Row],[quantity on-hand]]*(Table1[[#This Row],[Cost ]]+Table1[[#This Row],[shipping]]+Table1[[#This Row],[Tax]])</f>
        <v>0</v>
      </c>
      <c r="Q111" s="40">
        <v>0</v>
      </c>
      <c r="R111" s="92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4"/>
      <c r="Z111" s="84"/>
      <c r="AA111" s="84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0" t="str">
        <f>IF(Table1[[#This Row],[Buy-now costs]]&gt;0,"X","")</f>
        <v/>
      </c>
      <c r="M112" s="80"/>
      <c r="N112" s="80"/>
      <c r="O112" s="40">
        <v>0</v>
      </c>
      <c r="P112" s="94">
        <f>Table1[[#This Row],[quantity on-hand]]*(Table1[[#This Row],[Cost ]]+Table1[[#This Row],[shipping]]+Table1[[#This Row],[Tax]])</f>
        <v>0</v>
      </c>
      <c r="Q112" s="40">
        <v>0</v>
      </c>
      <c r="R112" s="92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4"/>
      <c r="Z112" s="84"/>
      <c r="AA112" s="84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0" t="str">
        <f>IF(Table1[[#This Row],[Buy-now costs]]&gt;0,"X","")</f>
        <v/>
      </c>
      <c r="M113" s="80"/>
      <c r="N113" s="80"/>
      <c r="O113" s="40">
        <v>0</v>
      </c>
      <c r="P113" s="94">
        <f>Table1[[#This Row],[quantity on-hand]]*(Table1[[#This Row],[Cost ]]+Table1[[#This Row],[shipping]]+Table1[[#This Row],[Tax]])</f>
        <v>0</v>
      </c>
      <c r="Q113" s="40">
        <v>0</v>
      </c>
      <c r="R113" s="92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4"/>
      <c r="Z113" s="84"/>
      <c r="AA113" s="84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0" t="str">
        <f>IF(Table1[[#This Row],[Buy-now costs]]&gt;0,"X","")</f>
        <v/>
      </c>
      <c r="M114" s="80"/>
      <c r="N114" s="80"/>
      <c r="O114" s="40">
        <v>0</v>
      </c>
      <c r="P114" s="94">
        <f>Table1[[#This Row],[quantity on-hand]]*(Table1[[#This Row],[Cost ]]+Table1[[#This Row],[shipping]]+Table1[[#This Row],[Tax]])</f>
        <v>0</v>
      </c>
      <c r="Q114" s="40">
        <v>0</v>
      </c>
      <c r="R114" s="92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4"/>
      <c r="Z114" s="84"/>
      <c r="AA114" s="84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0" t="str">
        <f>IF(Table1[[#This Row],[Buy-now costs]]&gt;0,"X","")</f>
        <v/>
      </c>
      <c r="M115" s="80"/>
      <c r="N115" s="80"/>
      <c r="O115" s="40">
        <v>0</v>
      </c>
      <c r="P115" s="94">
        <f>Table1[[#This Row],[quantity on-hand]]*(Table1[[#This Row],[Cost ]]+Table1[[#This Row],[shipping]]+Table1[[#This Row],[Tax]])</f>
        <v>0</v>
      </c>
      <c r="Q115" s="40">
        <v>0</v>
      </c>
      <c r="R115" s="92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4"/>
      <c r="Z115" s="84"/>
      <c r="AA115" s="84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0" t="str">
        <f>IF(Table1[[#This Row],[Buy-now costs]]&gt;0,"X","")</f>
        <v/>
      </c>
      <c r="M116" s="80"/>
      <c r="N116" s="80"/>
      <c r="O116" s="40">
        <v>0</v>
      </c>
      <c r="P116" s="94">
        <f>Table1[[#This Row],[quantity on-hand]]*(Table1[[#This Row],[Cost ]]+Table1[[#This Row],[shipping]]+Table1[[#This Row],[Tax]])</f>
        <v>0</v>
      </c>
      <c r="Q116" s="40">
        <v>0</v>
      </c>
      <c r="R116" s="92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4"/>
      <c r="Z116" s="84"/>
      <c r="AA116" s="84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0" t="str">
        <f>IF(Table1[[#This Row],[Buy-now costs]]&gt;0,"X","")</f>
        <v/>
      </c>
      <c r="M117" s="80"/>
      <c r="N117" s="80"/>
      <c r="O117" s="40">
        <v>0</v>
      </c>
      <c r="P117" s="94">
        <f>Table1[[#This Row],[quantity on-hand]]*(Table1[[#This Row],[Cost ]]+Table1[[#This Row],[shipping]]+Table1[[#This Row],[Tax]])</f>
        <v>0</v>
      </c>
      <c r="Q117" s="40">
        <v>0</v>
      </c>
      <c r="R117" s="92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4"/>
      <c r="Z117" s="84"/>
      <c r="AA117" s="84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0" t="str">
        <f>IF(Table1[[#This Row],[Buy-now costs]]&gt;0,"X","")</f>
        <v/>
      </c>
      <c r="M118" s="80"/>
      <c r="N118" s="80"/>
      <c r="O118" s="40">
        <v>0</v>
      </c>
      <c r="P118" s="94">
        <f>Table1[[#This Row],[quantity on-hand]]*(Table1[[#This Row],[Cost ]]+Table1[[#This Row],[shipping]]+Table1[[#This Row],[Tax]])</f>
        <v>0</v>
      </c>
      <c r="Q118" s="40">
        <v>0</v>
      </c>
      <c r="R118" s="92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4"/>
      <c r="Z118" s="84"/>
      <c r="AA118" s="84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0" t="str">
        <f>IF(Table1[[#This Row],[Buy-now costs]]&gt;0,"X","")</f>
        <v/>
      </c>
      <c r="M119" s="80"/>
      <c r="N119" s="80"/>
      <c r="O119" s="40">
        <v>0</v>
      </c>
      <c r="P119" s="94">
        <f>Table1[[#This Row],[quantity on-hand]]*(Table1[[#This Row],[Cost ]]+Table1[[#This Row],[shipping]]+Table1[[#This Row],[Tax]])</f>
        <v>0</v>
      </c>
      <c r="Q119" s="40">
        <v>0</v>
      </c>
      <c r="R119" s="92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4"/>
      <c r="Z119" s="84"/>
      <c r="AA119" s="84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0" t="str">
        <f>IF(Table1[[#This Row],[Buy-now costs]]&gt;0,"X","")</f>
        <v/>
      </c>
      <c r="M120" s="80"/>
      <c r="N120" s="80"/>
      <c r="O120" s="40">
        <v>0</v>
      </c>
      <c r="P120" s="94">
        <f>Table1[[#This Row],[quantity on-hand]]*(Table1[[#This Row],[Cost ]]+Table1[[#This Row],[shipping]]+Table1[[#This Row],[Tax]])</f>
        <v>0</v>
      </c>
      <c r="Q120" s="40">
        <v>0</v>
      </c>
      <c r="R120" s="92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4"/>
      <c r="Z120" s="84"/>
      <c r="AA120" s="84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0" t="str">
        <f>IF(Table1[[#This Row],[Buy-now costs]]&gt;0,"X","")</f>
        <v/>
      </c>
      <c r="M121" s="80"/>
      <c r="N121" s="80"/>
      <c r="O121" s="40">
        <v>0</v>
      </c>
      <c r="P121" s="94">
        <f>Table1[[#This Row],[quantity on-hand]]*(Table1[[#This Row],[Cost ]]+Table1[[#This Row],[shipping]]+Table1[[#This Row],[Tax]])</f>
        <v>0</v>
      </c>
      <c r="Q121" s="40">
        <v>0</v>
      </c>
      <c r="R121" s="92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4"/>
      <c r="Z121" s="84"/>
      <c r="AA121" s="84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0" t="str">
        <f>IF(Table1[[#This Row],[Buy-now costs]]&gt;0,"X","")</f>
        <v/>
      </c>
      <c r="M122" s="80"/>
      <c r="N122" s="80"/>
      <c r="O122" s="40">
        <v>0</v>
      </c>
      <c r="P122" s="94">
        <f>Table1[[#This Row],[quantity on-hand]]*(Table1[[#This Row],[Cost ]]+Table1[[#This Row],[shipping]]+Table1[[#This Row],[Tax]])</f>
        <v>0</v>
      </c>
      <c r="Q122" s="40">
        <v>0</v>
      </c>
      <c r="R122" s="92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4"/>
      <c r="Z122" s="84"/>
      <c r="AA122" s="84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0" t="str">
        <f>IF(Table1[[#This Row],[Buy-now costs]]&gt;0,"X","")</f>
        <v/>
      </c>
      <c r="M123" s="80"/>
      <c r="N123" s="80"/>
      <c r="O123" s="40">
        <v>0</v>
      </c>
      <c r="P123" s="94">
        <f>Table1[[#This Row],[quantity on-hand]]*(Table1[[#This Row],[Cost ]]+Table1[[#This Row],[shipping]]+Table1[[#This Row],[Tax]])</f>
        <v>0</v>
      </c>
      <c r="Q123" s="40">
        <v>0</v>
      </c>
      <c r="R123" s="92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4"/>
      <c r="Z123" s="84"/>
      <c r="AA123" s="84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0" t="str">
        <f>IF(Table1[[#This Row],[Buy-now costs]]&gt;0,"X","")</f>
        <v/>
      </c>
      <c r="M124" s="80"/>
      <c r="N124" s="80"/>
      <c r="O124" s="40">
        <v>0</v>
      </c>
      <c r="P124" s="94">
        <f>Table1[[#This Row],[quantity on-hand]]*(Table1[[#This Row],[Cost ]]+Table1[[#This Row],[shipping]]+Table1[[#This Row],[Tax]])</f>
        <v>0</v>
      </c>
      <c r="Q124" s="40">
        <v>0</v>
      </c>
      <c r="R124" s="92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4"/>
      <c r="Z124" s="84"/>
      <c r="AA124" s="84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0" t="str">
        <f>IF(Table1[[#This Row],[Buy-now costs]]&gt;0,"X","")</f>
        <v/>
      </c>
      <c r="M125" s="80"/>
      <c r="N125" s="80"/>
      <c r="O125" s="40">
        <v>0</v>
      </c>
      <c r="P125" s="94">
        <f>Table1[[#This Row],[quantity on-hand]]*(Table1[[#This Row],[Cost ]]+Table1[[#This Row],[shipping]]+Table1[[#This Row],[Tax]])</f>
        <v>0</v>
      </c>
      <c r="Q125" s="40">
        <v>0</v>
      </c>
      <c r="R125" s="92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4"/>
      <c r="Z125" s="84"/>
      <c r="AA125" s="84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0" t="str">
        <f>IF(Table1[[#This Row],[Buy-now costs]]&gt;0,"X","")</f>
        <v/>
      </c>
      <c r="M126" s="80"/>
      <c r="N126" s="80"/>
      <c r="O126" s="40">
        <v>0</v>
      </c>
      <c r="P126" s="94">
        <f>Table1[[#This Row],[quantity on-hand]]*(Table1[[#This Row],[Cost ]]+Table1[[#This Row],[shipping]]+Table1[[#This Row],[Tax]])</f>
        <v>0</v>
      </c>
      <c r="Q126" s="40">
        <v>0</v>
      </c>
      <c r="R126" s="92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4"/>
      <c r="Z126" s="84"/>
      <c r="AA126" s="84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0" t="str">
        <f>IF(Table1[[#This Row],[Buy-now costs]]&gt;0,"X","")</f>
        <v/>
      </c>
      <c r="M127" s="80"/>
      <c r="N127" s="80"/>
      <c r="O127" s="40">
        <v>0</v>
      </c>
      <c r="P127" s="94">
        <f>Table1[[#This Row],[quantity on-hand]]*(Table1[[#This Row],[Cost ]]+Table1[[#This Row],[shipping]]+Table1[[#This Row],[Tax]])</f>
        <v>0</v>
      </c>
      <c r="Q127" s="40">
        <v>0</v>
      </c>
      <c r="R127" s="92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4"/>
      <c r="Z127" s="84"/>
      <c r="AA127" s="84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0" t="str">
        <f>IF(Table1[[#This Row],[Buy-now costs]]&gt;0,"X","")</f>
        <v/>
      </c>
      <c r="M128" s="80"/>
      <c r="N128" s="80"/>
      <c r="O128" s="40">
        <v>0</v>
      </c>
      <c r="P128" s="94">
        <f>Table1[[#This Row],[quantity on-hand]]*(Table1[[#This Row],[Cost ]]+Table1[[#This Row],[shipping]]+Table1[[#This Row],[Tax]])</f>
        <v>0</v>
      </c>
      <c r="Q128" s="40">
        <v>0</v>
      </c>
      <c r="R128" s="92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4"/>
      <c r="Z128" s="84"/>
      <c r="AA128" s="84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0" t="str">
        <f>IF(Table1[[#This Row],[Buy-now costs]]&gt;0,"X","")</f>
        <v/>
      </c>
      <c r="M129" s="80"/>
      <c r="N129" s="80"/>
      <c r="O129" s="40">
        <v>0</v>
      </c>
      <c r="P129" s="94">
        <f>Table1[[#This Row],[quantity on-hand]]*(Table1[[#This Row],[Cost ]]+Table1[[#This Row],[shipping]]+Table1[[#This Row],[Tax]])</f>
        <v>0</v>
      </c>
      <c r="Q129" s="40">
        <v>0</v>
      </c>
      <c r="R129" s="92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4"/>
      <c r="Z129" s="84"/>
      <c r="AA129" s="84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0" t="str">
        <f>IF(Table1[[#This Row],[Buy-now costs]]&gt;0,"X","")</f>
        <v/>
      </c>
      <c r="M130" s="80"/>
      <c r="N130" s="80"/>
      <c r="O130" s="40">
        <v>0</v>
      </c>
      <c r="P130" s="94">
        <f>Table1[[#This Row],[quantity on-hand]]*(Table1[[#This Row],[Cost ]]+Table1[[#This Row],[shipping]]+Table1[[#This Row],[Tax]])</f>
        <v>0</v>
      </c>
      <c r="Q130" s="40">
        <v>0</v>
      </c>
      <c r="R130" s="92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4"/>
      <c r="Z130" s="84"/>
      <c r="AA130" s="84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0" t="str">
        <f>IF(Table1[[#This Row],[Buy-now costs]]&gt;0,"X","")</f>
        <v/>
      </c>
      <c r="M131" s="80"/>
      <c r="N131" s="80"/>
      <c r="O131" s="40">
        <v>0</v>
      </c>
      <c r="P131" s="94">
        <f>Table1[[#This Row],[quantity on-hand]]*(Table1[[#This Row],[Cost ]]+Table1[[#This Row],[shipping]]+Table1[[#This Row],[Tax]])</f>
        <v>0</v>
      </c>
      <c r="Q131" s="40">
        <v>0</v>
      </c>
      <c r="R131" s="92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4"/>
      <c r="Z131" s="84"/>
      <c r="AA131" s="84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0" t="str">
        <f>IF(Table1[[#This Row],[Buy-now costs]]&gt;0,"X","")</f>
        <v/>
      </c>
      <c r="M132" s="80"/>
      <c r="N132" s="80"/>
      <c r="O132" s="40">
        <v>0</v>
      </c>
      <c r="P132" s="94">
        <f>Table1[[#This Row],[quantity on-hand]]*(Table1[[#This Row],[Cost ]]+Table1[[#This Row],[shipping]]+Table1[[#This Row],[Tax]])</f>
        <v>0</v>
      </c>
      <c r="Q132" s="40">
        <v>0</v>
      </c>
      <c r="R132" s="92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4"/>
      <c r="Z132" s="84"/>
      <c r="AA132" s="84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0" t="str">
        <f>IF(Table1[[#This Row],[Buy-now costs]]&gt;0,"X","")</f>
        <v/>
      </c>
      <c r="M133" s="80"/>
      <c r="N133" s="80"/>
      <c r="O133" s="40">
        <v>0</v>
      </c>
      <c r="P133" s="94">
        <f>Table1[[#This Row],[quantity on-hand]]*(Table1[[#This Row],[Cost ]]+Table1[[#This Row],[shipping]]+Table1[[#This Row],[Tax]])</f>
        <v>0</v>
      </c>
      <c r="Q133" s="40">
        <v>0</v>
      </c>
      <c r="R133" s="92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4"/>
      <c r="Z133" s="84"/>
      <c r="AA133" s="84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0" t="str">
        <f>IF(Table1[[#This Row],[Buy-now costs]]&gt;0,"X","")</f>
        <v/>
      </c>
      <c r="M134" s="80"/>
      <c r="N134" s="80"/>
      <c r="O134" s="40">
        <v>0</v>
      </c>
      <c r="P134" s="94">
        <f>Table1[[#This Row],[quantity on-hand]]*(Table1[[#This Row],[Cost ]]+Table1[[#This Row],[shipping]]+Table1[[#This Row],[Tax]])</f>
        <v>0</v>
      </c>
      <c r="Q134" s="40">
        <v>0</v>
      </c>
      <c r="R134" s="92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4"/>
      <c r="Z134" s="84"/>
      <c r="AA134" s="84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0" t="str">
        <f>IF(Table1[[#This Row],[Buy-now costs]]&gt;0,"X","")</f>
        <v/>
      </c>
      <c r="M135" s="80"/>
      <c r="N135" s="80"/>
      <c r="O135" s="40">
        <v>0</v>
      </c>
      <c r="P135" s="94">
        <f>Table1[[#This Row],[quantity on-hand]]*(Table1[[#This Row],[Cost ]]+Table1[[#This Row],[shipping]]+Table1[[#This Row],[Tax]])</f>
        <v>0</v>
      </c>
      <c r="Q135" s="40">
        <v>0</v>
      </c>
      <c r="R135" s="92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4"/>
      <c r="Z135" s="84"/>
      <c r="AA135" s="84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0" t="str">
        <f>IF(Table1[[#This Row],[Buy-now costs]]&gt;0,"X","")</f>
        <v/>
      </c>
      <c r="M136" s="80"/>
      <c r="N136" s="80"/>
      <c r="O136" s="40">
        <v>0</v>
      </c>
      <c r="P136" s="94">
        <f>Table1[[#This Row],[quantity on-hand]]*(Table1[[#This Row],[Cost ]]+Table1[[#This Row],[shipping]]+Table1[[#This Row],[Tax]])</f>
        <v>0</v>
      </c>
      <c r="Q136" s="40">
        <v>0</v>
      </c>
      <c r="R136" s="92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4"/>
      <c r="Z136" s="84"/>
      <c r="AA136" s="84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0" t="str">
        <f>IF(Table1[[#This Row],[Buy-now costs]]&gt;0,"X","")</f>
        <v/>
      </c>
      <c r="M137" s="80"/>
      <c r="N137" s="80"/>
      <c r="O137" s="40">
        <v>0</v>
      </c>
      <c r="P137" s="94">
        <f>Table1[[#This Row],[quantity on-hand]]*(Table1[[#This Row],[Cost ]]+Table1[[#This Row],[shipping]]+Table1[[#This Row],[Tax]])</f>
        <v>0</v>
      </c>
      <c r="Q137" s="40">
        <v>0</v>
      </c>
      <c r="R137" s="92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4"/>
      <c r="Z137" s="84"/>
      <c r="AA137" s="84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0" t="str">
        <f>IF(Table1[[#This Row],[Buy-now costs]]&gt;0,"X","")</f>
        <v/>
      </c>
      <c r="M138" s="80"/>
      <c r="N138" s="80"/>
      <c r="O138" s="40">
        <v>0</v>
      </c>
      <c r="P138" s="94">
        <f>Table1[[#This Row],[quantity on-hand]]*(Table1[[#This Row],[Cost ]]+Table1[[#This Row],[shipping]]+Table1[[#This Row],[Tax]])</f>
        <v>0</v>
      </c>
      <c r="Q138" s="40">
        <v>0</v>
      </c>
      <c r="R138" s="92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4"/>
      <c r="Z138" s="84"/>
      <c r="AA138" s="84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0" t="str">
        <f>IF(Table1[[#This Row],[Buy-now costs]]&gt;0,"X","")</f>
        <v/>
      </c>
      <c r="M139" s="80"/>
      <c r="N139" s="80"/>
      <c r="O139" s="40">
        <v>0</v>
      </c>
      <c r="P139" s="94">
        <f>Table1[[#This Row],[quantity on-hand]]*(Table1[[#This Row],[Cost ]]+Table1[[#This Row],[shipping]]+Table1[[#This Row],[Tax]])</f>
        <v>0</v>
      </c>
      <c r="Q139" s="40">
        <v>0</v>
      </c>
      <c r="R139" s="92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4"/>
      <c r="Z139" s="84"/>
      <c r="AA139" s="84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0" t="str">
        <f>IF(Table1[[#This Row],[Buy-now costs]]&gt;0,"X","")</f>
        <v/>
      </c>
      <c r="M140" s="80"/>
      <c r="N140" s="80"/>
      <c r="O140" s="40">
        <v>0</v>
      </c>
      <c r="P140" s="94">
        <f>Table1[[#This Row],[quantity on-hand]]*(Table1[[#This Row],[Cost ]]+Table1[[#This Row],[shipping]]+Table1[[#This Row],[Tax]])</f>
        <v>0</v>
      </c>
      <c r="Q140" s="40">
        <v>0</v>
      </c>
      <c r="R140" s="92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4"/>
      <c r="Z140" s="84"/>
      <c r="AA140" s="84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0" t="str">
        <f>IF(Table1[[#This Row],[Buy-now costs]]&gt;0,"X","")</f>
        <v/>
      </c>
      <c r="M141" s="80"/>
      <c r="N141" s="80"/>
      <c r="O141" s="40">
        <v>0</v>
      </c>
      <c r="P141" s="94">
        <f>Table1[[#This Row],[quantity on-hand]]*(Table1[[#This Row],[Cost ]]+Table1[[#This Row],[shipping]]+Table1[[#This Row],[Tax]])</f>
        <v>0</v>
      </c>
      <c r="Q141" s="40">
        <v>0</v>
      </c>
      <c r="R141" s="92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4"/>
      <c r="Z141" s="84"/>
      <c r="AA141" s="84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0" t="str">
        <f>IF(Table1[[#This Row],[Buy-now costs]]&gt;0,"X","")</f>
        <v/>
      </c>
      <c r="M142" s="80"/>
      <c r="N142" s="80"/>
      <c r="O142" s="40">
        <v>0</v>
      </c>
      <c r="P142" s="94">
        <f>Table1[[#This Row],[quantity on-hand]]*(Table1[[#This Row],[Cost ]]+Table1[[#This Row],[shipping]]+Table1[[#This Row],[Tax]])</f>
        <v>0</v>
      </c>
      <c r="Q142" s="40">
        <v>0</v>
      </c>
      <c r="R142" s="92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4"/>
      <c r="Z142" s="84"/>
      <c r="AA142" s="84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0" t="str">
        <f>IF(Table1[[#This Row],[Buy-now costs]]&gt;0,"X","")</f>
        <v/>
      </c>
      <c r="M143" s="80"/>
      <c r="N143" s="80"/>
      <c r="O143" s="40">
        <v>0</v>
      </c>
      <c r="P143" s="94">
        <f>Table1[[#This Row],[quantity on-hand]]*(Table1[[#This Row],[Cost ]]+Table1[[#This Row],[shipping]]+Table1[[#This Row],[Tax]])</f>
        <v>0</v>
      </c>
      <c r="Q143" s="40">
        <v>0</v>
      </c>
      <c r="R143" s="92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4"/>
      <c r="Z143" s="84"/>
      <c r="AA143" s="84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0" t="str">
        <f>IF(Table1[[#This Row],[Buy-now costs]]&gt;0,"X","")</f>
        <v/>
      </c>
      <c r="M144" s="80"/>
      <c r="N144" s="80"/>
      <c r="O144" s="40">
        <v>0</v>
      </c>
      <c r="P144" s="94">
        <f>Table1[[#This Row],[quantity on-hand]]*(Table1[[#This Row],[Cost ]]+Table1[[#This Row],[shipping]]+Table1[[#This Row],[Tax]])</f>
        <v>0</v>
      </c>
      <c r="Q144" s="40">
        <v>0</v>
      </c>
      <c r="R144" s="92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4"/>
      <c r="Z144" s="84"/>
      <c r="AA144" s="84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0" t="str">
        <f>IF(Table1[[#This Row],[Buy-now costs]]&gt;0,"X","")</f>
        <v/>
      </c>
      <c r="M145" s="80"/>
      <c r="N145" s="80"/>
      <c r="O145" s="40">
        <v>0</v>
      </c>
      <c r="P145" s="94">
        <f>Table1[[#This Row],[quantity on-hand]]*(Table1[[#This Row],[Cost ]]+Table1[[#This Row],[shipping]]+Table1[[#This Row],[Tax]])</f>
        <v>0</v>
      </c>
      <c r="Q145" s="40">
        <v>0</v>
      </c>
      <c r="R145" s="92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4"/>
      <c r="Z145" s="84"/>
      <c r="AA145" s="84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0" t="str">
        <f>IF(Table1[[#This Row],[Buy-now costs]]&gt;0,"X","")</f>
        <v/>
      </c>
      <c r="M146" s="80"/>
      <c r="N146" s="80"/>
      <c r="O146" s="40">
        <v>0</v>
      </c>
      <c r="P146" s="94">
        <f>Table1[[#This Row],[quantity on-hand]]*(Table1[[#This Row],[Cost ]]+Table1[[#This Row],[shipping]]+Table1[[#This Row],[Tax]])</f>
        <v>0</v>
      </c>
      <c r="Q146" s="40">
        <v>0</v>
      </c>
      <c r="R146" s="92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4"/>
      <c r="Z146" s="84"/>
      <c r="AA146" s="84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0" t="str">
        <f>IF(Table1[[#This Row],[Buy-now costs]]&gt;0,"X","")</f>
        <v/>
      </c>
      <c r="M147" s="80"/>
      <c r="N147" s="80"/>
      <c r="O147" s="40">
        <v>0</v>
      </c>
      <c r="P147" s="94">
        <f>Table1[[#This Row],[quantity on-hand]]*(Table1[[#This Row],[Cost ]]+Table1[[#This Row],[shipping]]+Table1[[#This Row],[Tax]])</f>
        <v>0</v>
      </c>
      <c r="Q147" s="40">
        <v>0</v>
      </c>
      <c r="R147" s="92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4"/>
      <c r="Z147" s="84"/>
      <c r="AA147" s="84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0" t="str">
        <f>IF(Table1[[#This Row],[Buy-now costs]]&gt;0,"X","")</f>
        <v/>
      </c>
      <c r="M148" s="80"/>
      <c r="N148" s="80"/>
      <c r="O148" s="40">
        <v>0</v>
      </c>
      <c r="P148" s="94">
        <f>Table1[[#This Row],[quantity on-hand]]*(Table1[[#This Row],[Cost ]]+Table1[[#This Row],[shipping]]+Table1[[#This Row],[Tax]])</f>
        <v>0</v>
      </c>
      <c r="Q148" s="40">
        <v>0</v>
      </c>
      <c r="R148" s="92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4"/>
      <c r="Z148" s="84"/>
      <c r="AA148" s="84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0" t="str">
        <f>IF(Table1[[#This Row],[Buy-now costs]]&gt;0,"X","")</f>
        <v/>
      </c>
      <c r="M149" s="80"/>
      <c r="N149" s="80"/>
      <c r="O149" s="40">
        <v>0</v>
      </c>
      <c r="P149" s="94">
        <f>Table1[[#This Row],[quantity on-hand]]*(Table1[[#This Row],[Cost ]]+Table1[[#This Row],[shipping]]+Table1[[#This Row],[Tax]])</f>
        <v>0</v>
      </c>
      <c r="Q149" s="40">
        <v>0</v>
      </c>
      <c r="R149" s="92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4"/>
      <c r="Z149" s="84"/>
      <c r="AA149" s="84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0" t="str">
        <f>IF(Table1[[#This Row],[Buy-now costs]]&gt;0,"X","")</f>
        <v/>
      </c>
      <c r="M150" s="80"/>
      <c r="N150" s="80"/>
      <c r="O150" s="40">
        <v>0</v>
      </c>
      <c r="P150" s="94">
        <f>Table1[[#This Row],[quantity on-hand]]*(Table1[[#This Row],[Cost ]]+Table1[[#This Row],[shipping]]+Table1[[#This Row],[Tax]])</f>
        <v>0</v>
      </c>
      <c r="Q150" s="40">
        <v>0</v>
      </c>
      <c r="R150" s="92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4"/>
      <c r="Z150" s="84"/>
      <c r="AA150" s="84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0" t="str">
        <f>IF(Table1[[#This Row],[Buy-now costs]]&gt;0,"X","")</f>
        <v/>
      </c>
      <c r="M151" s="80"/>
      <c r="N151" s="80"/>
      <c r="O151" s="40">
        <v>0</v>
      </c>
      <c r="P151" s="94">
        <f>Table1[[#This Row],[quantity on-hand]]*(Table1[[#This Row],[Cost ]]+Table1[[#This Row],[shipping]]+Table1[[#This Row],[Tax]])</f>
        <v>0</v>
      </c>
      <c r="Q151" s="40">
        <v>0</v>
      </c>
      <c r="R151" s="92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4"/>
      <c r="Z151" s="84"/>
      <c r="AA151" s="84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0" t="str">
        <f>IF(Table1[[#This Row],[Buy-now costs]]&gt;0,"X","")</f>
        <v/>
      </c>
      <c r="M152" s="80"/>
      <c r="N152" s="80"/>
      <c r="O152" s="40">
        <v>0</v>
      </c>
      <c r="P152" s="94">
        <f>Table1[[#This Row],[quantity on-hand]]*(Table1[[#This Row],[Cost ]]+Table1[[#This Row],[shipping]]+Table1[[#This Row],[Tax]])</f>
        <v>0</v>
      </c>
      <c r="Q152" s="40">
        <v>0</v>
      </c>
      <c r="R152" s="92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4"/>
      <c r="Z152" s="84"/>
      <c r="AA152" s="84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0" t="str">
        <f>IF(Table1[[#This Row],[Buy-now costs]]&gt;0,"X","")</f>
        <v/>
      </c>
      <c r="M153" s="80"/>
      <c r="N153" s="80"/>
      <c r="O153" s="40">
        <v>0</v>
      </c>
      <c r="P153" s="94">
        <f>Table1[[#This Row],[quantity on-hand]]*(Table1[[#This Row],[Cost ]]+Table1[[#This Row],[shipping]]+Table1[[#This Row],[Tax]])</f>
        <v>0</v>
      </c>
      <c r="Q153" s="40">
        <v>0</v>
      </c>
      <c r="R153" s="92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4"/>
      <c r="Z153" s="84"/>
      <c r="AA153" s="84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0" t="str">
        <f>IF(Table1[[#This Row],[Buy-now costs]]&gt;0,"X","")</f>
        <v/>
      </c>
      <c r="M154" s="80"/>
      <c r="N154" s="80"/>
      <c r="O154" s="40">
        <v>0</v>
      </c>
      <c r="P154" s="94">
        <f>Table1[[#This Row],[quantity on-hand]]*(Table1[[#This Row],[Cost ]]+Table1[[#This Row],[shipping]]+Table1[[#This Row],[Tax]])</f>
        <v>0</v>
      </c>
      <c r="Q154" s="40">
        <v>0</v>
      </c>
      <c r="R154" s="92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4"/>
      <c r="Z154" s="84"/>
      <c r="AA154" s="84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0" t="str">
        <f>IF(Table1[[#This Row],[Buy-now costs]]&gt;0,"X","")</f>
        <v/>
      </c>
      <c r="M155" s="80"/>
      <c r="N155" s="80"/>
      <c r="O155" s="40">
        <v>0</v>
      </c>
      <c r="P155" s="94">
        <f>Table1[[#This Row],[quantity on-hand]]*(Table1[[#This Row],[Cost ]]+Table1[[#This Row],[shipping]]+Table1[[#This Row],[Tax]])</f>
        <v>0</v>
      </c>
      <c r="Q155" s="40">
        <v>0</v>
      </c>
      <c r="R155" s="92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4"/>
      <c r="Z155" s="84"/>
      <c r="AA155" s="84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0" t="str">
        <f>IF(Table1[[#This Row],[Buy-now costs]]&gt;0,"X","")</f>
        <v/>
      </c>
      <c r="M156" s="80"/>
      <c r="N156" s="80"/>
      <c r="O156" s="40">
        <v>0</v>
      </c>
      <c r="P156" s="94">
        <f>Table1[[#This Row],[quantity on-hand]]*(Table1[[#This Row],[Cost ]]+Table1[[#This Row],[shipping]]+Table1[[#This Row],[Tax]])</f>
        <v>0</v>
      </c>
      <c r="Q156" s="40">
        <v>0</v>
      </c>
      <c r="R156" s="92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4"/>
      <c r="Z156" s="84"/>
      <c r="AA156" s="84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0" t="str">
        <f>IF(Table1[[#This Row],[Buy-now costs]]&gt;0,"X","")</f>
        <v/>
      </c>
      <c r="M157" s="80"/>
      <c r="N157" s="80"/>
      <c r="O157" s="40">
        <v>0</v>
      </c>
      <c r="P157" s="94">
        <f>Table1[[#This Row],[quantity on-hand]]*(Table1[[#This Row],[Cost ]]+Table1[[#This Row],[shipping]]+Table1[[#This Row],[Tax]])</f>
        <v>0</v>
      </c>
      <c r="Q157" s="40">
        <v>0</v>
      </c>
      <c r="R157" s="92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4"/>
      <c r="Z157" s="84"/>
      <c r="AA157" s="84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0" t="str">
        <f>IF(Table1[[#This Row],[Buy-now costs]]&gt;0,"X","")</f>
        <v/>
      </c>
      <c r="M158" s="80"/>
      <c r="N158" s="80"/>
      <c r="O158" s="40">
        <v>0</v>
      </c>
      <c r="P158" s="94">
        <f>Table1[[#This Row],[quantity on-hand]]*(Table1[[#This Row],[Cost ]]+Table1[[#This Row],[shipping]]+Table1[[#This Row],[Tax]])</f>
        <v>0</v>
      </c>
      <c r="Q158" s="40">
        <v>0</v>
      </c>
      <c r="R158" s="92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4"/>
      <c r="Z158" s="84"/>
      <c r="AA158" s="84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0" t="str">
        <f>IF(Table1[[#This Row],[Buy-now costs]]&gt;0,"X","")</f>
        <v/>
      </c>
      <c r="M159" s="80"/>
      <c r="N159" s="80"/>
      <c r="O159" s="40">
        <v>0</v>
      </c>
      <c r="P159" s="94">
        <f>Table1[[#This Row],[quantity on-hand]]*(Table1[[#This Row],[Cost ]]+Table1[[#This Row],[shipping]]+Table1[[#This Row],[Tax]])</f>
        <v>0</v>
      </c>
      <c r="Q159" s="40">
        <v>0</v>
      </c>
      <c r="R159" s="92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4"/>
      <c r="Z159" s="84"/>
      <c r="AA159" s="84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0" t="str">
        <f>IF(Table1[[#This Row],[Buy-now costs]]&gt;0,"X","")</f>
        <v/>
      </c>
      <c r="M160" s="80"/>
      <c r="N160" s="80"/>
      <c r="O160" s="40">
        <v>0</v>
      </c>
      <c r="P160" s="94">
        <f>Table1[[#This Row],[quantity on-hand]]*(Table1[[#This Row],[Cost ]]+Table1[[#This Row],[shipping]]+Table1[[#This Row],[Tax]])</f>
        <v>0</v>
      </c>
      <c r="Q160" s="40">
        <v>0</v>
      </c>
      <c r="R160" s="92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4"/>
      <c r="Z160" s="84"/>
      <c r="AA160" s="84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0" t="str">
        <f>IF(Table1[[#This Row],[Buy-now costs]]&gt;0,"X","")</f>
        <v/>
      </c>
      <c r="M161" s="80"/>
      <c r="N161" s="80"/>
      <c r="O161" s="40">
        <v>0</v>
      </c>
      <c r="P161" s="94">
        <f>Table1[[#This Row],[quantity on-hand]]*(Table1[[#This Row],[Cost ]]+Table1[[#This Row],[shipping]]+Table1[[#This Row],[Tax]])</f>
        <v>0</v>
      </c>
      <c r="Q161" s="40">
        <v>0</v>
      </c>
      <c r="R161" s="92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4"/>
      <c r="Z161" s="84"/>
      <c r="AA161" s="84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0" t="str">
        <f>IF(Table1[[#This Row],[Buy-now costs]]&gt;0,"X","")</f>
        <v/>
      </c>
      <c r="M162" s="80"/>
      <c r="N162" s="80"/>
      <c r="O162" s="40">
        <v>0</v>
      </c>
      <c r="P162" s="94">
        <f>Table1[[#This Row],[quantity on-hand]]*(Table1[[#This Row],[Cost ]]+Table1[[#This Row],[shipping]]+Table1[[#This Row],[Tax]])</f>
        <v>0</v>
      </c>
      <c r="Q162" s="40">
        <v>0</v>
      </c>
      <c r="R162" s="92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4"/>
      <c r="Z162" s="84"/>
      <c r="AA162" s="84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0" t="str">
        <f>IF(Table1[[#This Row],[Buy-now costs]]&gt;0,"X","")</f>
        <v/>
      </c>
      <c r="M163" s="80"/>
      <c r="N163" s="80"/>
      <c r="O163" s="40">
        <v>0</v>
      </c>
      <c r="P163" s="94">
        <f>Table1[[#This Row],[quantity on-hand]]*(Table1[[#This Row],[Cost ]]+Table1[[#This Row],[shipping]]+Table1[[#This Row],[Tax]])</f>
        <v>0</v>
      </c>
      <c r="Q163" s="40">
        <v>0</v>
      </c>
      <c r="R163" s="92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4"/>
      <c r="Z163" s="84"/>
      <c r="AA163" s="84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0" t="str">
        <f>IF(Table1[[#This Row],[Buy-now costs]]&gt;0,"X","")</f>
        <v/>
      </c>
      <c r="M164" s="80"/>
      <c r="N164" s="80"/>
      <c r="O164" s="40">
        <v>0</v>
      </c>
      <c r="P164" s="94">
        <f>Table1[[#This Row],[quantity on-hand]]*(Table1[[#This Row],[Cost ]]+Table1[[#This Row],[shipping]]+Table1[[#This Row],[Tax]])</f>
        <v>0</v>
      </c>
      <c r="Q164" s="40">
        <v>0</v>
      </c>
      <c r="R164" s="92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4"/>
      <c r="Z164" s="84"/>
      <c r="AA164" s="84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0" t="str">
        <f>IF(Table1[[#This Row],[Buy-now costs]]&gt;0,"X","")</f>
        <v/>
      </c>
      <c r="M165" s="80"/>
      <c r="N165" s="80"/>
      <c r="O165" s="40">
        <v>0</v>
      </c>
      <c r="P165" s="94">
        <f>Table1[[#This Row],[quantity on-hand]]*(Table1[[#This Row],[Cost ]]+Table1[[#This Row],[shipping]]+Table1[[#This Row],[Tax]])</f>
        <v>0</v>
      </c>
      <c r="Q165" s="40">
        <v>0</v>
      </c>
      <c r="R165" s="92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4"/>
      <c r="Z165" s="84"/>
      <c r="AA165" s="84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0" t="str">
        <f>IF(Table1[[#This Row],[Buy-now costs]]&gt;0,"X","")</f>
        <v/>
      </c>
      <c r="M166" s="80"/>
      <c r="N166" s="80"/>
      <c r="O166" s="40">
        <v>0</v>
      </c>
      <c r="P166" s="94">
        <f>Table1[[#This Row],[quantity on-hand]]*(Table1[[#This Row],[Cost ]]+Table1[[#This Row],[shipping]]+Table1[[#This Row],[Tax]])</f>
        <v>0</v>
      </c>
      <c r="Q166" s="40">
        <v>0</v>
      </c>
      <c r="R166" s="92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4"/>
      <c r="Z166" s="84"/>
      <c r="AA166" s="84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0" t="str">
        <f>IF(Table1[[#This Row],[Buy-now costs]]&gt;0,"X","")</f>
        <v/>
      </c>
      <c r="M167" s="80"/>
      <c r="N167" s="80"/>
      <c r="O167" s="40">
        <v>0</v>
      </c>
      <c r="P167" s="94">
        <f>Table1[[#This Row],[quantity on-hand]]*(Table1[[#This Row],[Cost ]]+Table1[[#This Row],[shipping]]+Table1[[#This Row],[Tax]])</f>
        <v>0</v>
      </c>
      <c r="Q167" s="40">
        <v>0</v>
      </c>
      <c r="R167" s="92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4"/>
      <c r="Z167" s="84"/>
      <c r="AA167" s="84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0" t="str">
        <f>IF(Table1[[#This Row],[Buy-now costs]]&gt;0,"X","")</f>
        <v/>
      </c>
      <c r="M168" s="80"/>
      <c r="N168" s="80"/>
      <c r="O168" s="40">
        <v>0</v>
      </c>
      <c r="P168" s="94">
        <f>Table1[[#This Row],[quantity on-hand]]*(Table1[[#This Row],[Cost ]]+Table1[[#This Row],[shipping]]+Table1[[#This Row],[Tax]])</f>
        <v>0</v>
      </c>
      <c r="Q168" s="40">
        <v>0</v>
      </c>
      <c r="R168" s="92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4"/>
      <c r="Z168" s="84"/>
      <c r="AA168" s="84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0" t="str">
        <f>IF(Table1[[#This Row],[Buy-now costs]]&gt;0,"X","")</f>
        <v/>
      </c>
      <c r="M169" s="80"/>
      <c r="N169" s="80"/>
      <c r="O169" s="40">
        <v>0</v>
      </c>
      <c r="P169" s="94">
        <f>Table1[[#This Row],[quantity on-hand]]*(Table1[[#This Row],[Cost ]]+Table1[[#This Row],[shipping]]+Table1[[#This Row],[Tax]])</f>
        <v>0</v>
      </c>
      <c r="Q169" s="40">
        <v>0</v>
      </c>
      <c r="R169" s="92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4"/>
      <c r="Z169" s="84"/>
      <c r="AA169" s="84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0" t="str">
        <f>IF(Table1[[#This Row],[Buy-now costs]]&gt;0,"X","")</f>
        <v/>
      </c>
      <c r="M170" s="80"/>
      <c r="N170" s="80"/>
      <c r="O170" s="40">
        <v>0</v>
      </c>
      <c r="P170" s="94">
        <f>Table1[[#This Row],[quantity on-hand]]*(Table1[[#This Row],[Cost ]]+Table1[[#This Row],[shipping]]+Table1[[#This Row],[Tax]])</f>
        <v>0</v>
      </c>
      <c r="Q170" s="40">
        <v>0</v>
      </c>
      <c r="R170" s="92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4"/>
      <c r="Z170" s="84"/>
      <c r="AA170" s="84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0" t="str">
        <f>IF(Table1[[#This Row],[Buy-now costs]]&gt;0,"X","")</f>
        <v/>
      </c>
      <c r="M171" s="80"/>
      <c r="N171" s="80"/>
      <c r="O171" s="40">
        <v>0</v>
      </c>
      <c r="P171" s="94">
        <f>Table1[[#This Row],[quantity on-hand]]*(Table1[[#This Row],[Cost ]]+Table1[[#This Row],[shipping]]+Table1[[#This Row],[Tax]])</f>
        <v>0</v>
      </c>
      <c r="Q171" s="40">
        <v>0</v>
      </c>
      <c r="R171" s="92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4"/>
      <c r="Z171" s="84"/>
      <c r="AA171" s="84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0" t="str">
        <f>IF(Table1[[#This Row],[Buy-now costs]]&gt;0,"X","")</f>
        <v/>
      </c>
      <c r="M172" s="80"/>
      <c r="N172" s="80"/>
      <c r="O172" s="40">
        <v>0</v>
      </c>
      <c r="P172" s="94">
        <f>Table1[[#This Row],[quantity on-hand]]*(Table1[[#This Row],[Cost ]]+Table1[[#This Row],[shipping]]+Table1[[#This Row],[Tax]])</f>
        <v>0</v>
      </c>
      <c r="Q172" s="40">
        <v>0</v>
      </c>
      <c r="R172" s="92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4"/>
      <c r="Z172" s="84"/>
      <c r="AA172" s="84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0" t="str">
        <f>IF(Table1[[#This Row],[Buy-now costs]]&gt;0,"X","")</f>
        <v/>
      </c>
      <c r="M173" s="80"/>
      <c r="N173" s="80"/>
      <c r="O173" s="40">
        <v>0</v>
      </c>
      <c r="P173" s="94">
        <f>Table1[[#This Row],[quantity on-hand]]*(Table1[[#This Row],[Cost ]]+Table1[[#This Row],[shipping]]+Table1[[#This Row],[Tax]])</f>
        <v>0</v>
      </c>
      <c r="Q173" s="40">
        <v>0</v>
      </c>
      <c r="R173" s="92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4"/>
      <c r="Z173" s="84"/>
      <c r="AA173" s="84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0" t="str">
        <f>IF(Table1[[#This Row],[Buy-now costs]]&gt;0,"X","")</f>
        <v/>
      </c>
      <c r="M174" s="80"/>
      <c r="N174" s="80"/>
      <c r="O174" s="40">
        <v>0</v>
      </c>
      <c r="P174" s="94">
        <f>Table1[[#This Row],[quantity on-hand]]*(Table1[[#This Row],[Cost ]]+Table1[[#This Row],[shipping]]+Table1[[#This Row],[Tax]])</f>
        <v>0</v>
      </c>
      <c r="Q174" s="40">
        <v>0</v>
      </c>
      <c r="R174" s="92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4"/>
      <c r="Z174" s="84"/>
      <c r="AA174" s="84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0" t="str">
        <f>IF(Table1[[#This Row],[Buy-now costs]]&gt;0,"X","")</f>
        <v/>
      </c>
      <c r="M175" s="80"/>
      <c r="N175" s="80"/>
      <c r="O175" s="40">
        <v>0</v>
      </c>
      <c r="P175" s="94">
        <f>Table1[[#This Row],[quantity on-hand]]*(Table1[[#This Row],[Cost ]]+Table1[[#This Row],[shipping]]+Table1[[#This Row],[Tax]])</f>
        <v>0</v>
      </c>
      <c r="Q175" s="40">
        <v>0</v>
      </c>
      <c r="R175" s="92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4"/>
      <c r="Z175" s="84"/>
      <c r="AA175" s="84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0" t="str">
        <f>IF(Table1[[#This Row],[Buy-now costs]]&gt;0,"X","")</f>
        <v/>
      </c>
      <c r="M176" s="80"/>
      <c r="N176" s="80"/>
      <c r="O176" s="40">
        <v>0</v>
      </c>
      <c r="P176" s="94">
        <f>Table1[[#This Row],[quantity on-hand]]*(Table1[[#This Row],[Cost ]]+Table1[[#This Row],[shipping]]+Table1[[#This Row],[Tax]])</f>
        <v>0</v>
      </c>
      <c r="Q176" s="40">
        <v>0</v>
      </c>
      <c r="R176" s="92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4"/>
      <c r="Z176" s="84"/>
      <c r="AA176" s="84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0" t="str">
        <f>IF(Table1[[#This Row],[Buy-now costs]]&gt;0,"X","")</f>
        <v/>
      </c>
      <c r="M177" s="80"/>
      <c r="N177" s="80"/>
      <c r="O177" s="40">
        <v>0</v>
      </c>
      <c r="P177" s="94">
        <f>Table1[[#This Row],[quantity on-hand]]*(Table1[[#This Row],[Cost ]]+Table1[[#This Row],[shipping]]+Table1[[#This Row],[Tax]])</f>
        <v>0</v>
      </c>
      <c r="Q177" s="40">
        <v>0</v>
      </c>
      <c r="R177" s="92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4"/>
      <c r="Z177" s="84"/>
      <c r="AA177" s="84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0" t="str">
        <f>IF(Table1[[#This Row],[Buy-now costs]]&gt;0,"X","")</f>
        <v/>
      </c>
      <c r="M178" s="80"/>
      <c r="N178" s="80"/>
      <c r="O178" s="40">
        <v>0</v>
      </c>
      <c r="P178" s="94">
        <f>Table1[[#This Row],[quantity on-hand]]*(Table1[[#This Row],[Cost ]]+Table1[[#This Row],[shipping]]+Table1[[#This Row],[Tax]])</f>
        <v>0</v>
      </c>
      <c r="Q178" s="40">
        <v>0</v>
      </c>
      <c r="R178" s="92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4"/>
      <c r="Z178" s="84"/>
      <c r="AA178" s="84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0" t="str">
        <f>IF(Table1[[#This Row],[Buy-now costs]]&gt;0,"X","")</f>
        <v/>
      </c>
      <c r="M179" s="80"/>
      <c r="N179" s="80"/>
      <c r="O179" s="40">
        <v>0</v>
      </c>
      <c r="P179" s="94">
        <f>Table1[[#This Row],[quantity on-hand]]*(Table1[[#This Row],[Cost ]]+Table1[[#This Row],[shipping]]+Table1[[#This Row],[Tax]])</f>
        <v>0</v>
      </c>
      <c r="Q179" s="40">
        <v>0</v>
      </c>
      <c r="R179" s="92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4"/>
      <c r="Z179" s="84"/>
      <c r="AA179" s="84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0" t="str">
        <f>IF(Table1[[#This Row],[Buy-now costs]]&gt;0,"X","")</f>
        <v/>
      </c>
      <c r="M180" s="80"/>
      <c r="N180" s="80"/>
      <c r="O180" s="40">
        <v>0</v>
      </c>
      <c r="P180" s="94">
        <f>Table1[[#This Row],[quantity on-hand]]*(Table1[[#This Row],[Cost ]]+Table1[[#This Row],[shipping]]+Table1[[#This Row],[Tax]])</f>
        <v>0</v>
      </c>
      <c r="Q180" s="40">
        <v>0</v>
      </c>
      <c r="R180" s="92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4"/>
      <c r="Z180" s="84"/>
      <c r="AA180" s="84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0" t="str">
        <f>IF(Table1[[#This Row],[Buy-now costs]]&gt;0,"X","")</f>
        <v/>
      </c>
      <c r="M181" s="80"/>
      <c r="N181" s="80"/>
      <c r="O181" s="40">
        <v>0</v>
      </c>
      <c r="P181" s="94">
        <f>Table1[[#This Row],[quantity on-hand]]*(Table1[[#This Row],[Cost ]]+Table1[[#This Row],[shipping]]+Table1[[#This Row],[Tax]])</f>
        <v>0</v>
      </c>
      <c r="Q181" s="40">
        <v>0</v>
      </c>
      <c r="R181" s="92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4"/>
      <c r="Z181" s="84"/>
      <c r="AA181" s="84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0" t="str">
        <f>IF(Table1[[#This Row],[Buy-now costs]]&gt;0,"X","")</f>
        <v/>
      </c>
      <c r="M182" s="80"/>
      <c r="N182" s="80"/>
      <c r="O182" s="40">
        <v>0</v>
      </c>
      <c r="P182" s="94">
        <f>Table1[[#This Row],[quantity on-hand]]*(Table1[[#This Row],[Cost ]]+Table1[[#This Row],[shipping]]+Table1[[#This Row],[Tax]])</f>
        <v>0</v>
      </c>
      <c r="Q182" s="40">
        <v>0</v>
      </c>
      <c r="R182" s="92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4"/>
      <c r="Z182" s="84"/>
      <c r="AA182" s="84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0" t="str">
        <f>IF(Table1[[#This Row],[Buy-now costs]]&gt;0,"X","")</f>
        <v/>
      </c>
      <c r="M183" s="80"/>
      <c r="N183" s="80"/>
      <c r="O183" s="40">
        <v>0</v>
      </c>
      <c r="P183" s="94">
        <f>Table1[[#This Row],[quantity on-hand]]*(Table1[[#This Row],[Cost ]]+Table1[[#This Row],[shipping]]+Table1[[#This Row],[Tax]])</f>
        <v>0</v>
      </c>
      <c r="Q183" s="40">
        <v>0</v>
      </c>
      <c r="R183" s="92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4"/>
      <c r="Z183" s="84"/>
      <c r="AA183" s="84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0" t="str">
        <f>IF(Table1[[#This Row],[Buy-now costs]]&gt;0,"X","")</f>
        <v/>
      </c>
      <c r="M184" s="80"/>
      <c r="N184" s="80"/>
      <c r="O184" s="40">
        <v>0</v>
      </c>
      <c r="P184" s="94">
        <f>Table1[[#This Row],[quantity on-hand]]*(Table1[[#This Row],[Cost ]]+Table1[[#This Row],[shipping]]+Table1[[#This Row],[Tax]])</f>
        <v>0</v>
      </c>
      <c r="Q184" s="40">
        <v>0</v>
      </c>
      <c r="R184" s="92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4"/>
      <c r="Z184" s="84"/>
      <c r="AA184" s="84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0" t="str">
        <f>IF(Table1[[#This Row],[Buy-now costs]]&gt;0,"X","")</f>
        <v/>
      </c>
      <c r="M185" s="80"/>
      <c r="N185" s="80"/>
      <c r="O185" s="40">
        <v>0</v>
      </c>
      <c r="P185" s="94">
        <f>Table1[[#This Row],[quantity on-hand]]*(Table1[[#This Row],[Cost ]]+Table1[[#This Row],[shipping]]+Table1[[#This Row],[Tax]])</f>
        <v>0</v>
      </c>
      <c r="Q185" s="40">
        <v>0</v>
      </c>
      <c r="R185" s="92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4"/>
      <c r="Z185" s="84"/>
      <c r="AA185" s="84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0" t="str">
        <f>IF(Table1[[#This Row],[Buy-now costs]]&gt;0,"X","")</f>
        <v/>
      </c>
      <c r="M186" s="80"/>
      <c r="N186" s="80"/>
      <c r="O186" s="40">
        <v>0</v>
      </c>
      <c r="P186" s="94">
        <f>Table1[[#This Row],[quantity on-hand]]*(Table1[[#This Row],[Cost ]]+Table1[[#This Row],[shipping]]+Table1[[#This Row],[Tax]])</f>
        <v>0</v>
      </c>
      <c r="Q186" s="40">
        <v>0</v>
      </c>
      <c r="R186" s="92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4"/>
      <c r="Z186" s="84"/>
      <c r="AA186" s="84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0" t="str">
        <f>IF(Table1[[#This Row],[Buy-now costs]]&gt;0,"X","")</f>
        <v/>
      </c>
      <c r="M187" s="80"/>
      <c r="N187" s="80"/>
      <c r="O187" s="40">
        <v>0</v>
      </c>
      <c r="P187" s="94">
        <f>Table1[[#This Row],[quantity on-hand]]*(Table1[[#This Row],[Cost ]]+Table1[[#This Row],[shipping]]+Table1[[#This Row],[Tax]])</f>
        <v>0</v>
      </c>
      <c r="Q187" s="40">
        <v>0</v>
      </c>
      <c r="R187" s="92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4"/>
      <c r="Z187" s="84"/>
      <c r="AA187" s="84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0" t="str">
        <f>IF(Table1[[#This Row],[Buy-now costs]]&gt;0,"X","")</f>
        <v/>
      </c>
      <c r="M188" s="80"/>
      <c r="N188" s="80"/>
      <c r="O188" s="40">
        <v>0</v>
      </c>
      <c r="P188" s="94">
        <f>Table1[[#This Row],[quantity on-hand]]*(Table1[[#This Row],[Cost ]]+Table1[[#This Row],[shipping]]+Table1[[#This Row],[Tax]])</f>
        <v>0</v>
      </c>
      <c r="Q188" s="40">
        <v>0</v>
      </c>
      <c r="R188" s="92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4"/>
      <c r="Z188" s="84"/>
      <c r="AA188" s="84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0" t="str">
        <f>IF(Table1[[#This Row],[Buy-now costs]]&gt;0,"X","")</f>
        <v/>
      </c>
      <c r="M189" s="80"/>
      <c r="N189" s="80"/>
      <c r="O189" s="40">
        <v>0</v>
      </c>
      <c r="P189" s="94">
        <f>Table1[[#This Row],[quantity on-hand]]*(Table1[[#This Row],[Cost ]]+Table1[[#This Row],[shipping]]+Table1[[#This Row],[Tax]])</f>
        <v>0</v>
      </c>
      <c r="Q189" s="40">
        <v>0</v>
      </c>
      <c r="R189" s="92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4"/>
      <c r="Z189" s="84"/>
      <c r="AA189" s="84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0" t="str">
        <f>IF(Table1[[#This Row],[Buy-now costs]]&gt;0,"X","")</f>
        <v/>
      </c>
      <c r="M190" s="80"/>
      <c r="N190" s="80"/>
      <c r="O190" s="40">
        <v>0</v>
      </c>
      <c r="P190" s="94">
        <f>Table1[[#This Row],[quantity on-hand]]*(Table1[[#This Row],[Cost ]]+Table1[[#This Row],[shipping]]+Table1[[#This Row],[Tax]])</f>
        <v>0</v>
      </c>
      <c r="Q190" s="40">
        <v>0</v>
      </c>
      <c r="R190" s="92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4"/>
      <c r="Z190" s="84"/>
      <c r="AA190" s="84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0" t="str">
        <f>IF(Table1[[#This Row],[Buy-now costs]]&gt;0,"X","")</f>
        <v/>
      </c>
      <c r="M191" s="80"/>
      <c r="N191" s="80"/>
      <c r="O191" s="40">
        <v>0</v>
      </c>
      <c r="P191" s="94">
        <f>Table1[[#This Row],[quantity on-hand]]*(Table1[[#This Row],[Cost ]]+Table1[[#This Row],[shipping]]+Table1[[#This Row],[Tax]])</f>
        <v>0</v>
      </c>
      <c r="Q191" s="40">
        <v>0</v>
      </c>
      <c r="R191" s="92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4"/>
      <c r="Z191" s="84"/>
      <c r="AA191" s="84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0" t="str">
        <f>IF(Table1[[#This Row],[Buy-now costs]]&gt;0,"X","")</f>
        <v/>
      </c>
      <c r="M192" s="80"/>
      <c r="N192" s="80"/>
      <c r="O192" s="40">
        <v>0</v>
      </c>
      <c r="P192" s="94">
        <f>Table1[[#This Row],[quantity on-hand]]*(Table1[[#This Row],[Cost ]]+Table1[[#This Row],[shipping]]+Table1[[#This Row],[Tax]])</f>
        <v>0</v>
      </c>
      <c r="Q192" s="40">
        <v>0</v>
      </c>
      <c r="R192" s="92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4"/>
      <c r="Z192" s="84"/>
      <c r="AA192" s="84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0" t="str">
        <f>IF(Table1[[#This Row],[Buy-now costs]]&gt;0,"X","")</f>
        <v/>
      </c>
      <c r="M193" s="80"/>
      <c r="N193" s="80"/>
      <c r="O193" s="40">
        <v>0</v>
      </c>
      <c r="P193" s="94">
        <f>Table1[[#This Row],[quantity on-hand]]*(Table1[[#This Row],[Cost ]]+Table1[[#This Row],[shipping]]+Table1[[#This Row],[Tax]])</f>
        <v>0</v>
      </c>
      <c r="Q193" s="40">
        <v>0</v>
      </c>
      <c r="R193" s="92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4"/>
      <c r="Z193" s="84"/>
      <c r="AA193" s="84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0" t="str">
        <f>IF(Table1[[#This Row],[Buy-now costs]]&gt;0,"X","")</f>
        <v/>
      </c>
      <c r="M194" s="80"/>
      <c r="N194" s="80"/>
      <c r="O194" s="40">
        <v>0</v>
      </c>
      <c r="P194" s="94">
        <f>Table1[[#This Row],[quantity on-hand]]*(Table1[[#This Row],[Cost ]]+Table1[[#This Row],[shipping]]+Table1[[#This Row],[Tax]])</f>
        <v>0</v>
      </c>
      <c r="Q194" s="40">
        <v>0</v>
      </c>
      <c r="R194" s="92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4"/>
      <c r="Z194" s="84"/>
      <c r="AA194" s="84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0" t="str">
        <f>IF(Table1[[#This Row],[Buy-now costs]]&gt;0,"X","")</f>
        <v/>
      </c>
      <c r="M195" s="80"/>
      <c r="N195" s="80"/>
      <c r="O195" s="40">
        <v>0</v>
      </c>
      <c r="P195" s="94">
        <f>Table1[[#This Row],[quantity on-hand]]*(Table1[[#This Row],[Cost ]]+Table1[[#This Row],[shipping]]+Table1[[#This Row],[Tax]])</f>
        <v>0</v>
      </c>
      <c r="Q195" s="40">
        <v>0</v>
      </c>
      <c r="R195" s="92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4"/>
      <c r="Z195" s="84"/>
      <c r="AA195" s="84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0" t="str">
        <f>IF(Table1[[#This Row],[Buy-now costs]]&gt;0,"X","")</f>
        <v/>
      </c>
      <c r="M196" s="80"/>
      <c r="N196" s="80"/>
      <c r="O196" s="40">
        <v>0</v>
      </c>
      <c r="P196" s="94">
        <f>Table1[[#This Row],[quantity on-hand]]*(Table1[[#This Row],[Cost ]]+Table1[[#This Row],[shipping]]+Table1[[#This Row],[Tax]])</f>
        <v>0</v>
      </c>
      <c r="Q196" s="40">
        <v>0</v>
      </c>
      <c r="R196" s="92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4"/>
      <c r="Z196" s="84"/>
      <c r="AA196" s="84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0" t="str">
        <f>IF(Table1[[#This Row],[Buy-now costs]]&gt;0,"X","")</f>
        <v/>
      </c>
      <c r="M197" s="80"/>
      <c r="N197" s="80"/>
      <c r="O197" s="40">
        <v>0</v>
      </c>
      <c r="P197" s="94">
        <f>Table1[[#This Row],[quantity on-hand]]*(Table1[[#This Row],[Cost ]]+Table1[[#This Row],[shipping]]+Table1[[#This Row],[Tax]])</f>
        <v>0</v>
      </c>
      <c r="Q197" s="40">
        <v>0</v>
      </c>
      <c r="R197" s="92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4"/>
      <c r="Z197" s="84"/>
      <c r="AA197" s="84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0" t="str">
        <f>IF(Table1[[#This Row],[Buy-now costs]]&gt;0,"X","")</f>
        <v/>
      </c>
      <c r="M198" s="80"/>
      <c r="N198" s="80"/>
      <c r="O198" s="40">
        <v>0</v>
      </c>
      <c r="P198" s="94">
        <f>Table1[[#This Row],[quantity on-hand]]*(Table1[[#This Row],[Cost ]]+Table1[[#This Row],[shipping]]+Table1[[#This Row],[Tax]])</f>
        <v>0</v>
      </c>
      <c r="Q198" s="40">
        <v>0</v>
      </c>
      <c r="R198" s="92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4"/>
      <c r="Z198" s="84"/>
      <c r="AA198" s="84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0" t="str">
        <f>IF(Table1[[#This Row],[Buy-now costs]]&gt;0,"X","")</f>
        <v/>
      </c>
      <c r="M199" s="80"/>
      <c r="N199" s="80"/>
      <c r="O199" s="40">
        <v>0</v>
      </c>
      <c r="P199" s="94">
        <f>Table1[[#This Row],[quantity on-hand]]*(Table1[[#This Row],[Cost ]]+Table1[[#This Row],[shipping]]+Table1[[#This Row],[Tax]])</f>
        <v>0</v>
      </c>
      <c r="Q199" s="40">
        <v>0</v>
      </c>
      <c r="R199" s="92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4"/>
      <c r="Z199" s="84"/>
      <c r="AA199" s="84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0" t="str">
        <f>IF(Table1[[#This Row],[Buy-now costs]]&gt;0,"X","")</f>
        <v/>
      </c>
      <c r="M200" s="80"/>
      <c r="N200" s="80"/>
      <c r="O200" s="40">
        <v>0</v>
      </c>
      <c r="P200" s="94">
        <f>Table1[[#This Row],[quantity on-hand]]*(Table1[[#This Row],[Cost ]]+Table1[[#This Row],[shipping]]+Table1[[#This Row],[Tax]])</f>
        <v>0</v>
      </c>
      <c r="Q200" s="40">
        <v>0</v>
      </c>
      <c r="R200" s="92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4"/>
      <c r="Z200" s="84"/>
      <c r="AA200" s="84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0" t="str">
        <f>IF(Table1[[#This Row],[Buy-now costs]]&gt;0,"X","")</f>
        <v/>
      </c>
      <c r="M201" s="80"/>
      <c r="N201" s="80"/>
      <c r="O201" s="40">
        <v>0</v>
      </c>
      <c r="P201" s="94">
        <f>Table1[[#This Row],[quantity on-hand]]*(Table1[[#This Row],[Cost ]]+Table1[[#This Row],[shipping]]+Table1[[#This Row],[Tax]])</f>
        <v>0</v>
      </c>
      <c r="Q201" s="40">
        <v>0</v>
      </c>
      <c r="R201" s="92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4"/>
      <c r="Z201" s="84"/>
      <c r="AA201" s="84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0" t="str">
        <f>IF(Table1[[#This Row],[Buy-now costs]]&gt;0,"X","")</f>
        <v/>
      </c>
      <c r="M202" s="80"/>
      <c r="N202" s="80"/>
      <c r="O202" s="40">
        <v>0</v>
      </c>
      <c r="P202" s="94">
        <f>Table1[[#This Row],[quantity on-hand]]*(Table1[[#This Row],[Cost ]]+Table1[[#This Row],[shipping]]+Table1[[#This Row],[Tax]])</f>
        <v>0</v>
      </c>
      <c r="Q202" s="40">
        <v>0</v>
      </c>
      <c r="R202" s="92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4"/>
      <c r="Z202" s="84"/>
      <c r="AA202" s="84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0" t="str">
        <f>IF(Table1[[#This Row],[Buy-now costs]]&gt;0,"X","")</f>
        <v/>
      </c>
      <c r="M203" s="80"/>
      <c r="N203" s="80"/>
      <c r="O203" s="40">
        <v>0</v>
      </c>
      <c r="P203" s="94">
        <f>Table1[[#This Row],[quantity on-hand]]*(Table1[[#This Row],[Cost ]]+Table1[[#This Row],[shipping]]+Table1[[#This Row],[Tax]])</f>
        <v>0</v>
      </c>
      <c r="Q203" s="40">
        <v>0</v>
      </c>
      <c r="R203" s="92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4"/>
      <c r="Z203" s="84"/>
      <c r="AA203" s="84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0" t="str">
        <f>IF(Table1[[#This Row],[Buy-now costs]]&gt;0,"X","")</f>
        <v/>
      </c>
      <c r="M204" s="80"/>
      <c r="N204" s="80"/>
      <c r="O204" s="40">
        <v>0</v>
      </c>
      <c r="P204" s="94">
        <f>Table1[[#This Row],[quantity on-hand]]*(Table1[[#This Row],[Cost ]]+Table1[[#This Row],[shipping]]+Table1[[#This Row],[Tax]])</f>
        <v>0</v>
      </c>
      <c r="Q204" s="40">
        <v>0</v>
      </c>
      <c r="R204" s="92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4"/>
      <c r="Z204" s="84"/>
      <c r="AA204" s="84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0" t="str">
        <f>IF(Table1[[#This Row],[Buy-now costs]]&gt;0,"X","")</f>
        <v/>
      </c>
      <c r="M205" s="80"/>
      <c r="N205" s="80"/>
      <c r="O205" s="40">
        <v>0</v>
      </c>
      <c r="P205" s="94">
        <f>Table1[[#This Row],[quantity on-hand]]*(Table1[[#This Row],[Cost ]]+Table1[[#This Row],[shipping]]+Table1[[#This Row],[Tax]])</f>
        <v>0</v>
      </c>
      <c r="Q205" s="40">
        <v>0</v>
      </c>
      <c r="R205" s="92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4"/>
      <c r="Z205" s="84"/>
      <c r="AA205" s="84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0" t="str">
        <f>IF(Table1[[#This Row],[Buy-now costs]]&gt;0,"X","")</f>
        <v/>
      </c>
      <c r="M206" s="80"/>
      <c r="N206" s="80"/>
      <c r="O206" s="40">
        <v>0</v>
      </c>
      <c r="P206" s="94">
        <f>Table1[[#This Row],[quantity on-hand]]*(Table1[[#This Row],[Cost ]]+Table1[[#This Row],[shipping]]+Table1[[#This Row],[Tax]])</f>
        <v>0</v>
      </c>
      <c r="Q206" s="40">
        <v>0</v>
      </c>
      <c r="R206" s="92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4"/>
      <c r="Z206" s="84"/>
      <c r="AA206" s="84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0" t="str">
        <f>IF(Table1[[#This Row],[Buy-now costs]]&gt;0,"X","")</f>
        <v/>
      </c>
      <c r="M207" s="80"/>
      <c r="N207" s="80"/>
      <c r="O207" s="40">
        <v>0</v>
      </c>
      <c r="P207" s="94">
        <f>Table1[[#This Row],[quantity on-hand]]*(Table1[[#This Row],[Cost ]]+Table1[[#This Row],[shipping]]+Table1[[#This Row],[Tax]])</f>
        <v>0</v>
      </c>
      <c r="Q207" s="40">
        <v>0</v>
      </c>
      <c r="R207" s="92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4"/>
      <c r="Z207" s="84"/>
      <c r="AA207" s="84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0" t="str">
        <f>IF(Table1[[#This Row],[Buy-now costs]]&gt;0,"X","")</f>
        <v/>
      </c>
      <c r="M208" s="80"/>
      <c r="N208" s="80"/>
      <c r="O208" s="40">
        <v>0</v>
      </c>
      <c r="P208" s="94">
        <f>Table1[[#This Row],[quantity on-hand]]*(Table1[[#This Row],[Cost ]]+Table1[[#This Row],[shipping]]+Table1[[#This Row],[Tax]])</f>
        <v>0</v>
      </c>
      <c r="Q208" s="40">
        <v>0</v>
      </c>
      <c r="R208" s="92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4"/>
      <c r="Z208" s="84"/>
      <c r="AA208" s="84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0" t="str">
        <f>IF(Table1[[#This Row],[Buy-now costs]]&gt;0,"X","")</f>
        <v/>
      </c>
      <c r="M209" s="80"/>
      <c r="N209" s="80"/>
      <c r="O209" s="40">
        <v>0</v>
      </c>
      <c r="P209" s="94">
        <f>Table1[[#This Row],[quantity on-hand]]*(Table1[[#This Row],[Cost ]]+Table1[[#This Row],[shipping]]+Table1[[#This Row],[Tax]])</f>
        <v>0</v>
      </c>
      <c r="Q209" s="40">
        <v>0</v>
      </c>
      <c r="R209" s="92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4"/>
      <c r="Z209" s="84"/>
      <c r="AA209" s="84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0" t="str">
        <f>IF(Table1[[#This Row],[Buy-now costs]]&gt;0,"X","")</f>
        <v/>
      </c>
      <c r="M210" s="80"/>
      <c r="N210" s="80"/>
      <c r="O210" s="40">
        <v>0</v>
      </c>
      <c r="P210" s="94">
        <f>Table1[[#This Row],[quantity on-hand]]*(Table1[[#This Row],[Cost ]]+Table1[[#This Row],[shipping]]+Table1[[#This Row],[Tax]])</f>
        <v>0</v>
      </c>
      <c r="Q210" s="40">
        <v>0</v>
      </c>
      <c r="R210" s="92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4"/>
      <c r="Z210" s="84"/>
      <c r="AA210" s="84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0" t="str">
        <f>IF(Table1[[#This Row],[Buy-now costs]]&gt;0,"X","")</f>
        <v/>
      </c>
      <c r="M211" s="80"/>
      <c r="N211" s="80"/>
      <c r="O211" s="40">
        <v>0</v>
      </c>
      <c r="P211" s="94">
        <f>Table1[[#This Row],[quantity on-hand]]*(Table1[[#This Row],[Cost ]]+Table1[[#This Row],[shipping]]+Table1[[#This Row],[Tax]])</f>
        <v>0</v>
      </c>
      <c r="Q211" s="40">
        <v>0</v>
      </c>
      <c r="R211" s="92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4"/>
      <c r="Z211" s="84"/>
      <c r="AA211" s="84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0" t="str">
        <f>IF(Table1[[#This Row],[Buy-now costs]]&gt;0,"X","")</f>
        <v/>
      </c>
      <c r="M212" s="80"/>
      <c r="N212" s="80"/>
      <c r="O212" s="40">
        <v>0</v>
      </c>
      <c r="P212" s="94">
        <f>Table1[[#This Row],[quantity on-hand]]*(Table1[[#This Row],[Cost ]]+Table1[[#This Row],[shipping]]+Table1[[#This Row],[Tax]])</f>
        <v>0</v>
      </c>
      <c r="Q212" s="40">
        <v>0</v>
      </c>
      <c r="R212" s="92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4"/>
      <c r="Z212" s="84"/>
      <c r="AA212" s="84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0" t="str">
        <f>IF(Table1[[#This Row],[Buy-now costs]]&gt;0,"X","")</f>
        <v/>
      </c>
      <c r="M213" s="80"/>
      <c r="N213" s="80"/>
      <c r="O213" s="40">
        <v>0</v>
      </c>
      <c r="P213" s="94">
        <f>Table1[[#This Row],[quantity on-hand]]*(Table1[[#This Row],[Cost ]]+Table1[[#This Row],[shipping]]+Table1[[#This Row],[Tax]])</f>
        <v>0</v>
      </c>
      <c r="Q213" s="40">
        <v>0</v>
      </c>
      <c r="R213" s="92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4"/>
      <c r="Z213" s="84"/>
      <c r="AA213" s="84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0" t="str">
        <f>IF(Table1[[#This Row],[Buy-now costs]]&gt;0,"X","")</f>
        <v/>
      </c>
      <c r="M214" s="80"/>
      <c r="N214" s="80"/>
      <c r="O214" s="40">
        <v>0</v>
      </c>
      <c r="P214" s="94">
        <f>Table1[[#This Row],[quantity on-hand]]*(Table1[[#This Row],[Cost ]]+Table1[[#This Row],[shipping]]+Table1[[#This Row],[Tax]])</f>
        <v>0</v>
      </c>
      <c r="Q214" s="40">
        <v>0</v>
      </c>
      <c r="R214" s="92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4"/>
      <c r="Z214" s="84"/>
      <c r="AA214" s="84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0" t="str">
        <f>IF(Table1[[#This Row],[Buy-now costs]]&gt;0,"X","")</f>
        <v/>
      </c>
      <c r="M215" s="80"/>
      <c r="N215" s="80"/>
      <c r="O215" s="40">
        <v>0</v>
      </c>
      <c r="P215" s="94">
        <f>Table1[[#This Row],[quantity on-hand]]*(Table1[[#This Row],[Cost ]]+Table1[[#This Row],[shipping]]+Table1[[#This Row],[Tax]])</f>
        <v>0</v>
      </c>
      <c r="Q215" s="40">
        <v>0</v>
      </c>
      <c r="R215" s="92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4"/>
      <c r="Z215" s="84"/>
      <c r="AA215" s="84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0" t="str">
        <f>IF(Table1[[#This Row],[Buy-now costs]]&gt;0,"X","")</f>
        <v/>
      </c>
      <c r="M216" s="80"/>
      <c r="N216" s="80"/>
      <c r="O216" s="40">
        <v>0</v>
      </c>
      <c r="P216" s="94">
        <f>Table1[[#This Row],[quantity on-hand]]*(Table1[[#This Row],[Cost ]]+Table1[[#This Row],[shipping]]+Table1[[#This Row],[Tax]])</f>
        <v>0</v>
      </c>
      <c r="Q216" s="40">
        <v>0</v>
      </c>
      <c r="R216" s="92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4"/>
      <c r="Z216" s="84"/>
      <c r="AA216" s="84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0" t="str">
        <f>IF(Table1[[#This Row],[Buy-now costs]]&gt;0,"X","")</f>
        <v/>
      </c>
      <c r="M217" s="80"/>
      <c r="N217" s="80"/>
      <c r="O217" s="40">
        <v>0</v>
      </c>
      <c r="P217" s="94">
        <f>Table1[[#This Row],[quantity on-hand]]*(Table1[[#This Row],[Cost ]]+Table1[[#This Row],[shipping]]+Table1[[#This Row],[Tax]])</f>
        <v>0</v>
      </c>
      <c r="Q217" s="40">
        <v>0</v>
      </c>
      <c r="R217" s="92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4"/>
      <c r="Z217" s="84"/>
      <c r="AA217" s="84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0" t="str">
        <f>IF(Table1[[#This Row],[Buy-now costs]]&gt;0,"X","")</f>
        <v/>
      </c>
      <c r="M218" s="80"/>
      <c r="N218" s="80"/>
      <c r="O218" s="40">
        <v>0</v>
      </c>
      <c r="P218" s="94">
        <f>Table1[[#This Row],[quantity on-hand]]*(Table1[[#This Row],[Cost ]]+Table1[[#This Row],[shipping]]+Table1[[#This Row],[Tax]])</f>
        <v>0</v>
      </c>
      <c r="Q218" s="40">
        <v>0</v>
      </c>
      <c r="R218" s="92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4"/>
      <c r="Z218" s="84"/>
      <c r="AA218" s="84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0" t="str">
        <f>IF(Table1[[#This Row],[Buy-now costs]]&gt;0,"X","")</f>
        <v/>
      </c>
      <c r="M219" s="80"/>
      <c r="N219" s="80"/>
      <c r="O219" s="40">
        <v>0</v>
      </c>
      <c r="P219" s="94">
        <f>Table1[[#This Row],[quantity on-hand]]*(Table1[[#This Row],[Cost ]]+Table1[[#This Row],[shipping]]+Table1[[#This Row],[Tax]])</f>
        <v>0</v>
      </c>
      <c r="Q219" s="40">
        <v>0</v>
      </c>
      <c r="R219" s="92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4"/>
      <c r="Z219" s="84"/>
      <c r="AA219" s="84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0" t="str">
        <f>IF(Table1[[#This Row],[Buy-now costs]]&gt;0,"X","")</f>
        <v/>
      </c>
      <c r="M220" s="80"/>
      <c r="N220" s="80"/>
      <c r="O220" s="40">
        <v>0</v>
      </c>
      <c r="P220" s="94">
        <f>Table1[[#This Row],[quantity on-hand]]*(Table1[[#This Row],[Cost ]]+Table1[[#This Row],[shipping]]+Table1[[#This Row],[Tax]])</f>
        <v>0</v>
      </c>
      <c r="Q220" s="40">
        <v>0</v>
      </c>
      <c r="R220" s="92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4"/>
      <c r="Z220" s="84"/>
      <c r="AA220" s="84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0" t="str">
        <f>IF(Table1[[#This Row],[Buy-now costs]]&gt;0,"X","")</f>
        <v/>
      </c>
      <c r="M221" s="80"/>
      <c r="N221" s="80"/>
      <c r="O221" s="40">
        <v>0</v>
      </c>
      <c r="P221" s="94">
        <f>Table1[[#This Row],[quantity on-hand]]*(Table1[[#This Row],[Cost ]]+Table1[[#This Row],[shipping]]+Table1[[#This Row],[Tax]])</f>
        <v>0</v>
      </c>
      <c r="Q221" s="40">
        <v>0</v>
      </c>
      <c r="R221" s="92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4"/>
      <c r="Z221" s="84"/>
      <c r="AA221" s="84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0" t="str">
        <f>IF(Table1[[#This Row],[Buy-now costs]]&gt;0,"X","")</f>
        <v/>
      </c>
      <c r="M222" s="80"/>
      <c r="N222" s="80"/>
      <c r="O222" s="40">
        <v>0</v>
      </c>
      <c r="P222" s="94">
        <f>Table1[[#This Row],[quantity on-hand]]*(Table1[[#This Row],[Cost ]]+Table1[[#This Row],[shipping]]+Table1[[#This Row],[Tax]])</f>
        <v>0</v>
      </c>
      <c r="Q222" s="40">
        <v>0</v>
      </c>
      <c r="R222" s="92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4"/>
      <c r="Z222" s="84"/>
      <c r="AA222" s="84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0" t="str">
        <f>IF(Table1[[#This Row],[Buy-now costs]]&gt;0,"X","")</f>
        <v/>
      </c>
      <c r="M223" s="80"/>
      <c r="N223" s="80"/>
      <c r="O223" s="40">
        <v>0</v>
      </c>
      <c r="P223" s="94">
        <f>Table1[[#This Row],[quantity on-hand]]*(Table1[[#This Row],[Cost ]]+Table1[[#This Row],[shipping]]+Table1[[#This Row],[Tax]])</f>
        <v>0</v>
      </c>
      <c r="Q223" s="40">
        <v>0</v>
      </c>
      <c r="R223" s="92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4"/>
      <c r="Z223" s="84"/>
      <c r="AA223" s="84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0" t="str">
        <f>IF(Table1[[#This Row],[Buy-now costs]]&gt;0,"X","")</f>
        <v/>
      </c>
      <c r="M224" s="80"/>
      <c r="N224" s="80"/>
      <c r="O224" s="40">
        <v>0</v>
      </c>
      <c r="P224" s="94">
        <f>Table1[[#This Row],[quantity on-hand]]*(Table1[[#This Row],[Cost ]]+Table1[[#This Row],[shipping]]+Table1[[#This Row],[Tax]])</f>
        <v>0</v>
      </c>
      <c r="Q224" s="40">
        <v>0</v>
      </c>
      <c r="R224" s="92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4"/>
      <c r="Z224" s="84"/>
      <c r="AA224" s="84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0" t="str">
        <f>IF(Table1[[#This Row],[Buy-now costs]]&gt;0,"X","")</f>
        <v/>
      </c>
      <c r="M225" s="80"/>
      <c r="N225" s="80"/>
      <c r="O225" s="40">
        <v>0</v>
      </c>
      <c r="P225" s="94">
        <f>Table1[[#This Row],[quantity on-hand]]*(Table1[[#This Row],[Cost ]]+Table1[[#This Row],[shipping]]+Table1[[#This Row],[Tax]])</f>
        <v>0</v>
      </c>
      <c r="Q225" s="40">
        <v>0</v>
      </c>
      <c r="R225" s="92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4"/>
      <c r="Z225" s="84"/>
      <c r="AA225" s="84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0" t="str">
        <f>IF(Table1[[#This Row],[Buy-now costs]]&gt;0,"X","")</f>
        <v/>
      </c>
      <c r="M226" s="80"/>
      <c r="N226" s="80"/>
      <c r="O226" s="40">
        <v>0</v>
      </c>
      <c r="P226" s="94">
        <f>Table1[[#This Row],[quantity on-hand]]*(Table1[[#This Row],[Cost ]]+Table1[[#This Row],[shipping]]+Table1[[#This Row],[Tax]])</f>
        <v>0</v>
      </c>
      <c r="Q226" s="40">
        <v>0</v>
      </c>
      <c r="R226" s="92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4"/>
      <c r="Z226" s="84"/>
      <c r="AA226" s="84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0" t="str">
        <f>IF(Table1[[#This Row],[Buy-now costs]]&gt;0,"X","")</f>
        <v/>
      </c>
      <c r="M227" s="80"/>
      <c r="N227" s="80"/>
      <c r="O227" s="40">
        <v>0</v>
      </c>
      <c r="P227" s="94">
        <f>Table1[[#This Row],[quantity on-hand]]*(Table1[[#This Row],[Cost ]]+Table1[[#This Row],[shipping]]+Table1[[#This Row],[Tax]])</f>
        <v>0</v>
      </c>
      <c r="Q227" s="40">
        <v>0</v>
      </c>
      <c r="R227" s="92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4"/>
      <c r="Z227" s="84"/>
      <c r="AA227" s="84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0" t="str">
        <f>IF(Table1[[#This Row],[Buy-now costs]]&gt;0,"X","")</f>
        <v/>
      </c>
      <c r="M228" s="80"/>
      <c r="N228" s="80"/>
      <c r="O228" s="40">
        <v>0</v>
      </c>
      <c r="P228" s="94">
        <f>Table1[[#This Row],[quantity on-hand]]*(Table1[[#This Row],[Cost ]]+Table1[[#This Row],[shipping]]+Table1[[#This Row],[Tax]])</f>
        <v>0</v>
      </c>
      <c r="Q228" s="40">
        <v>0</v>
      </c>
      <c r="R228" s="92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4"/>
      <c r="Z228" s="84"/>
      <c r="AA228" s="84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0" t="str">
        <f>IF(Table1[[#This Row],[Buy-now costs]]&gt;0,"X","")</f>
        <v/>
      </c>
      <c r="M229" s="80"/>
      <c r="N229" s="80"/>
      <c r="O229" s="40">
        <v>0</v>
      </c>
      <c r="P229" s="94">
        <f>Table1[[#This Row],[quantity on-hand]]*(Table1[[#This Row],[Cost ]]+Table1[[#This Row],[shipping]]+Table1[[#This Row],[Tax]])</f>
        <v>0</v>
      </c>
      <c r="Q229" s="40">
        <v>0</v>
      </c>
      <c r="R229" s="92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4"/>
      <c r="Z229" s="84"/>
      <c r="AA229" s="84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0" t="str">
        <f>IF(Table1[[#This Row],[Buy-now costs]]&gt;0,"X","")</f>
        <v/>
      </c>
      <c r="M230" s="80"/>
      <c r="N230" s="80"/>
      <c r="O230" s="40">
        <v>0</v>
      </c>
      <c r="P230" s="94">
        <f>Table1[[#This Row],[quantity on-hand]]*(Table1[[#This Row],[Cost ]]+Table1[[#This Row],[shipping]]+Table1[[#This Row],[Tax]])</f>
        <v>0</v>
      </c>
      <c r="Q230" s="40">
        <v>0</v>
      </c>
      <c r="R230" s="92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4"/>
      <c r="Z230" s="84"/>
      <c r="AA230" s="84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0" t="str">
        <f>IF(Table1[[#This Row],[Buy-now costs]]&gt;0,"X","")</f>
        <v/>
      </c>
      <c r="M231" s="80"/>
      <c r="N231" s="80"/>
      <c r="O231" s="40">
        <v>0</v>
      </c>
      <c r="P231" s="94">
        <f>Table1[[#This Row],[quantity on-hand]]*(Table1[[#This Row],[Cost ]]+Table1[[#This Row],[shipping]]+Table1[[#This Row],[Tax]])</f>
        <v>0</v>
      </c>
      <c r="Q231" s="40">
        <v>0</v>
      </c>
      <c r="R231" s="92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4"/>
      <c r="Z231" s="84"/>
      <c r="AA231" s="84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0" t="str">
        <f>IF(Table1[[#This Row],[Buy-now costs]]&gt;0,"X","")</f>
        <v/>
      </c>
      <c r="M232" s="80"/>
      <c r="N232" s="80"/>
      <c r="O232" s="40">
        <v>0</v>
      </c>
      <c r="P232" s="94">
        <f>Table1[[#This Row],[quantity on-hand]]*(Table1[[#This Row],[Cost ]]+Table1[[#This Row],[shipping]]+Table1[[#This Row],[Tax]])</f>
        <v>0</v>
      </c>
      <c r="Q232" s="40">
        <v>0</v>
      </c>
      <c r="R232" s="92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4"/>
      <c r="Z232" s="84"/>
      <c r="AA232" s="84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0" t="str">
        <f>IF(Table1[[#This Row],[Buy-now costs]]&gt;0,"X","")</f>
        <v/>
      </c>
      <c r="M233" s="80"/>
      <c r="N233" s="80"/>
      <c r="O233" s="40">
        <v>0</v>
      </c>
      <c r="P233" s="94">
        <f>Table1[[#This Row],[quantity on-hand]]*(Table1[[#This Row],[Cost ]]+Table1[[#This Row],[shipping]]+Table1[[#This Row],[Tax]])</f>
        <v>0</v>
      </c>
      <c r="Q233" s="40">
        <v>0</v>
      </c>
      <c r="R233" s="92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4"/>
      <c r="Z233" s="84"/>
      <c r="AA233" s="84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0" t="str">
        <f>IF(Table1[[#This Row],[Buy-now costs]]&gt;0,"X","")</f>
        <v/>
      </c>
      <c r="M234" s="80"/>
      <c r="N234" s="80"/>
      <c r="O234" s="40">
        <v>0</v>
      </c>
      <c r="P234" s="94">
        <f>Table1[[#This Row],[quantity on-hand]]*(Table1[[#This Row],[Cost ]]+Table1[[#This Row],[shipping]]+Table1[[#This Row],[Tax]])</f>
        <v>0</v>
      </c>
      <c r="Q234" s="40">
        <v>0</v>
      </c>
      <c r="R234" s="92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4"/>
      <c r="Z234" s="84"/>
      <c r="AA234" s="84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0" t="str">
        <f>IF(Table1[[#This Row],[Buy-now costs]]&gt;0,"X","")</f>
        <v/>
      </c>
      <c r="M235" s="80"/>
      <c r="N235" s="80"/>
      <c r="O235" s="40">
        <v>0</v>
      </c>
      <c r="P235" s="94">
        <f>Table1[[#This Row],[quantity on-hand]]*(Table1[[#This Row],[Cost ]]+Table1[[#This Row],[shipping]]+Table1[[#This Row],[Tax]])</f>
        <v>0</v>
      </c>
      <c r="Q235" s="40">
        <v>0</v>
      </c>
      <c r="R235" s="92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4"/>
      <c r="Z235" s="84"/>
      <c r="AA235" s="84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0" t="str">
        <f>IF(Table1[[#This Row],[Buy-now costs]]&gt;0,"X","")</f>
        <v/>
      </c>
      <c r="M236" s="80"/>
      <c r="N236" s="80"/>
      <c r="O236" s="40">
        <v>0</v>
      </c>
      <c r="P236" s="94">
        <f>Table1[[#This Row],[quantity on-hand]]*(Table1[[#This Row],[Cost ]]+Table1[[#This Row],[shipping]]+Table1[[#This Row],[Tax]])</f>
        <v>0</v>
      </c>
      <c r="Q236" s="40">
        <v>0</v>
      </c>
      <c r="R236" s="92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4"/>
      <c r="Z236" s="84"/>
      <c r="AA236" s="84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0" t="str">
        <f>IF(Table1[[#This Row],[Buy-now costs]]&gt;0,"X","")</f>
        <v/>
      </c>
      <c r="M237" s="80"/>
      <c r="N237" s="80"/>
      <c r="O237" s="40">
        <v>0</v>
      </c>
      <c r="P237" s="94">
        <f>Table1[[#This Row],[quantity on-hand]]*(Table1[[#This Row],[Cost ]]+Table1[[#This Row],[shipping]]+Table1[[#This Row],[Tax]])</f>
        <v>0</v>
      </c>
      <c r="Q237" s="40">
        <v>0</v>
      </c>
      <c r="R237" s="92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4"/>
      <c r="Z237" s="84"/>
      <c r="AA237" s="84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0" t="str">
        <f>IF(Table1[[#This Row],[Buy-now costs]]&gt;0,"X","")</f>
        <v/>
      </c>
      <c r="M238" s="80"/>
      <c r="N238" s="80"/>
      <c r="O238" s="40">
        <v>0</v>
      </c>
      <c r="P238" s="94">
        <f>Table1[[#This Row],[quantity on-hand]]*(Table1[[#This Row],[Cost ]]+Table1[[#This Row],[shipping]]+Table1[[#This Row],[Tax]])</f>
        <v>0</v>
      </c>
      <c r="Q238" s="40">
        <v>0</v>
      </c>
      <c r="R238" s="92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4"/>
      <c r="Z238" s="84"/>
      <c r="AA238" s="84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0" t="str">
        <f>IF(Table1[[#This Row],[Buy-now costs]]&gt;0,"X","")</f>
        <v/>
      </c>
      <c r="M239" s="80"/>
      <c r="N239" s="80"/>
      <c r="O239" s="40">
        <v>0</v>
      </c>
      <c r="P239" s="94">
        <f>Table1[[#This Row],[quantity on-hand]]*(Table1[[#This Row],[Cost ]]+Table1[[#This Row],[shipping]]+Table1[[#This Row],[Tax]])</f>
        <v>0</v>
      </c>
      <c r="Q239" s="40">
        <v>0</v>
      </c>
      <c r="R239" s="92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4"/>
      <c r="Z239" s="84"/>
      <c r="AA239" s="84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0" t="str">
        <f>IF(Table1[[#This Row],[Buy-now costs]]&gt;0,"X","")</f>
        <v/>
      </c>
      <c r="M240" s="80"/>
      <c r="N240" s="80"/>
      <c r="O240" s="40">
        <v>0</v>
      </c>
      <c r="P240" s="94">
        <f>Table1[[#This Row],[quantity on-hand]]*(Table1[[#This Row],[Cost ]]+Table1[[#This Row],[shipping]]+Table1[[#This Row],[Tax]])</f>
        <v>0</v>
      </c>
      <c r="Q240" s="40">
        <v>0</v>
      </c>
      <c r="R240" s="92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4"/>
      <c r="Z240" s="84"/>
      <c r="AA240" s="84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0" t="str">
        <f>IF(Table1[[#This Row],[Buy-now costs]]&gt;0,"X","")</f>
        <v/>
      </c>
      <c r="M241" s="80"/>
      <c r="N241" s="80"/>
      <c r="O241" s="40">
        <v>0</v>
      </c>
      <c r="P241" s="94">
        <f>Table1[[#This Row],[quantity on-hand]]*(Table1[[#This Row],[Cost ]]+Table1[[#This Row],[shipping]]+Table1[[#This Row],[Tax]])</f>
        <v>0</v>
      </c>
      <c r="Q241" s="40">
        <v>0</v>
      </c>
      <c r="R241" s="92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4"/>
      <c r="Z241" s="84"/>
      <c r="AA241" s="84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0" t="str">
        <f>IF(Table1[[#This Row],[Buy-now costs]]&gt;0,"X","")</f>
        <v/>
      </c>
      <c r="M242" s="80"/>
      <c r="N242" s="80"/>
      <c r="O242" s="40">
        <v>0</v>
      </c>
      <c r="P242" s="94">
        <f>Table1[[#This Row],[quantity on-hand]]*(Table1[[#This Row],[Cost ]]+Table1[[#This Row],[shipping]]+Table1[[#This Row],[Tax]])</f>
        <v>0</v>
      </c>
      <c r="Q242" s="40">
        <v>0</v>
      </c>
      <c r="R242" s="92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4"/>
      <c r="Z242" s="84"/>
      <c r="AA242" s="84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0" t="str">
        <f>IF(Table1[[#This Row],[Buy-now costs]]&gt;0,"X","")</f>
        <v/>
      </c>
      <c r="M243" s="80"/>
      <c r="N243" s="80"/>
      <c r="O243" s="40">
        <v>0</v>
      </c>
      <c r="P243" s="94">
        <f>Table1[[#This Row],[quantity on-hand]]*(Table1[[#This Row],[Cost ]]+Table1[[#This Row],[shipping]]+Table1[[#This Row],[Tax]])</f>
        <v>0</v>
      </c>
      <c r="Q243" s="40">
        <v>0</v>
      </c>
      <c r="R243" s="92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4"/>
      <c r="Z243" s="84"/>
      <c r="AA243" s="84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0" t="str">
        <f>IF(Table1[[#This Row],[Buy-now costs]]&gt;0,"X","")</f>
        <v/>
      </c>
      <c r="M244" s="80"/>
      <c r="N244" s="80"/>
      <c r="O244" s="40">
        <v>0</v>
      </c>
      <c r="P244" s="94">
        <f>Table1[[#This Row],[quantity on-hand]]*(Table1[[#This Row],[Cost ]]+Table1[[#This Row],[shipping]]+Table1[[#This Row],[Tax]])</f>
        <v>0</v>
      </c>
      <c r="Q244" s="40">
        <v>0</v>
      </c>
      <c r="R244" s="92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4"/>
      <c r="Z244" s="84"/>
      <c r="AA244" s="84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0" t="str">
        <f>IF(Table1[[#This Row],[Buy-now costs]]&gt;0,"X","")</f>
        <v/>
      </c>
      <c r="M245" s="80"/>
      <c r="N245" s="80"/>
      <c r="O245" s="40">
        <v>0</v>
      </c>
      <c r="P245" s="94">
        <f>Table1[[#This Row],[quantity on-hand]]*(Table1[[#This Row],[Cost ]]+Table1[[#This Row],[shipping]]+Table1[[#This Row],[Tax]])</f>
        <v>0</v>
      </c>
      <c r="Q245" s="40">
        <v>0</v>
      </c>
      <c r="R245" s="92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4"/>
      <c r="Z245" s="84"/>
      <c r="AA245" s="84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0" t="str">
        <f>IF(Table1[[#This Row],[Buy-now costs]]&gt;0,"X","")</f>
        <v/>
      </c>
      <c r="M246" s="80"/>
      <c r="N246" s="80"/>
      <c r="O246" s="40">
        <v>0</v>
      </c>
      <c r="P246" s="94">
        <f>Table1[[#This Row],[quantity on-hand]]*(Table1[[#This Row],[Cost ]]+Table1[[#This Row],[shipping]]+Table1[[#This Row],[Tax]])</f>
        <v>0</v>
      </c>
      <c r="Q246" s="40">
        <v>0</v>
      </c>
      <c r="R246" s="92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4"/>
      <c r="Z246" s="84"/>
      <c r="AA246" s="84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0" t="str">
        <f>IF(Table1[[#This Row],[Buy-now costs]]&gt;0,"X","")</f>
        <v/>
      </c>
      <c r="M247" s="80"/>
      <c r="N247" s="80"/>
      <c r="O247" s="40">
        <v>0</v>
      </c>
      <c r="P247" s="94">
        <f>Table1[[#This Row],[quantity on-hand]]*(Table1[[#This Row],[Cost ]]+Table1[[#This Row],[shipping]]+Table1[[#This Row],[Tax]])</f>
        <v>0</v>
      </c>
      <c r="Q247" s="40">
        <v>0</v>
      </c>
      <c r="R247" s="92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4"/>
      <c r="Z247" s="84"/>
      <c r="AA247" s="84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0" t="str">
        <f>IF(Table1[[#This Row],[Buy-now costs]]&gt;0,"X","")</f>
        <v/>
      </c>
      <c r="M248" s="80"/>
      <c r="N248" s="80"/>
      <c r="O248" s="40">
        <v>0</v>
      </c>
      <c r="P248" s="94">
        <f>Table1[[#This Row],[quantity on-hand]]*(Table1[[#This Row],[Cost ]]+Table1[[#This Row],[shipping]]+Table1[[#This Row],[Tax]])</f>
        <v>0</v>
      </c>
      <c r="Q248" s="40">
        <v>0</v>
      </c>
      <c r="R248" s="92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4"/>
      <c r="Z248" s="84"/>
      <c r="AA248" s="84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0" t="str">
        <f>IF(Table1[[#This Row],[Buy-now costs]]&gt;0,"X","")</f>
        <v/>
      </c>
      <c r="M249" s="80"/>
      <c r="N249" s="80"/>
      <c r="O249" s="40">
        <v>0</v>
      </c>
      <c r="P249" s="94">
        <f>Table1[[#This Row],[quantity on-hand]]*(Table1[[#This Row],[Cost ]]+Table1[[#This Row],[shipping]]+Table1[[#This Row],[Tax]])</f>
        <v>0</v>
      </c>
      <c r="Q249" s="40">
        <v>0</v>
      </c>
      <c r="R249" s="92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4"/>
      <c r="Z249" s="84"/>
      <c r="AA249" s="84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0" t="str">
        <f>IF(Table1[[#This Row],[Buy-now costs]]&gt;0,"X","")</f>
        <v/>
      </c>
      <c r="M250" s="80"/>
      <c r="N250" s="80"/>
      <c r="O250" s="40">
        <v>0</v>
      </c>
      <c r="P250" s="94">
        <f>Table1[[#This Row],[quantity on-hand]]*(Table1[[#This Row],[Cost ]]+Table1[[#This Row],[shipping]]+Table1[[#This Row],[Tax]])</f>
        <v>0</v>
      </c>
      <c r="Q250" s="40">
        <v>0</v>
      </c>
      <c r="R250" s="92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4"/>
      <c r="Z250" s="84"/>
      <c r="AA250" s="84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0" t="str">
        <f>IF(Table1[[#This Row],[Buy-now costs]]&gt;0,"X","")</f>
        <v/>
      </c>
      <c r="M251" s="80"/>
      <c r="N251" s="80"/>
      <c r="O251" s="40">
        <v>0</v>
      </c>
      <c r="P251" s="94">
        <f>Table1[[#This Row],[quantity on-hand]]*(Table1[[#This Row],[Cost ]]+Table1[[#This Row],[shipping]]+Table1[[#This Row],[Tax]])</f>
        <v>0</v>
      </c>
      <c r="Q251" s="40">
        <v>0</v>
      </c>
      <c r="R251" s="92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4"/>
      <c r="Z251" s="84"/>
      <c r="AA251" s="84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0" t="str">
        <f>IF(Table1[[#This Row],[Buy-now costs]]&gt;0,"X","")</f>
        <v/>
      </c>
      <c r="M252" s="80"/>
      <c r="N252" s="80"/>
      <c r="O252" s="40">
        <v>0</v>
      </c>
      <c r="P252" s="94">
        <f>Table1[[#This Row],[quantity on-hand]]*(Table1[[#This Row],[Cost ]]+Table1[[#This Row],[shipping]]+Table1[[#This Row],[Tax]])</f>
        <v>0</v>
      </c>
      <c r="Q252" s="40">
        <v>0</v>
      </c>
      <c r="R252" s="92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4"/>
      <c r="Z252" s="84"/>
      <c r="AA252" s="84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0" t="str">
        <f>IF(Table1[[#This Row],[Buy-now costs]]&gt;0,"X","")</f>
        <v/>
      </c>
      <c r="M253" s="80"/>
      <c r="N253" s="80"/>
      <c r="O253" s="40">
        <v>0</v>
      </c>
      <c r="P253" s="94">
        <f>Table1[[#This Row],[quantity on-hand]]*(Table1[[#This Row],[Cost ]]+Table1[[#This Row],[shipping]]+Table1[[#This Row],[Tax]])</f>
        <v>0</v>
      </c>
      <c r="Q253" s="40">
        <v>0</v>
      </c>
      <c r="R253" s="92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4"/>
      <c r="Z253" s="84"/>
      <c r="AA253" s="84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0" t="str">
        <f>IF(Table1[[#This Row],[Buy-now costs]]&gt;0,"X","")</f>
        <v/>
      </c>
      <c r="M254" s="80"/>
      <c r="N254" s="80"/>
      <c r="O254" s="40">
        <v>0</v>
      </c>
      <c r="P254" s="94">
        <f>Table1[[#This Row],[quantity on-hand]]*(Table1[[#This Row],[Cost ]]+Table1[[#This Row],[shipping]]+Table1[[#This Row],[Tax]])</f>
        <v>0</v>
      </c>
      <c r="Q254" s="40">
        <v>0</v>
      </c>
      <c r="R254" s="92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4"/>
      <c r="Z254" s="84"/>
      <c r="AA254" s="84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0" t="str">
        <f>IF(Table1[[#This Row],[Buy-now costs]]&gt;0,"X","")</f>
        <v/>
      </c>
      <c r="M255" s="80"/>
      <c r="N255" s="80"/>
      <c r="O255" s="40">
        <v>0</v>
      </c>
      <c r="P255" s="94">
        <f>Table1[[#This Row],[quantity on-hand]]*(Table1[[#This Row],[Cost ]]+Table1[[#This Row],[shipping]]+Table1[[#This Row],[Tax]])</f>
        <v>0</v>
      </c>
      <c r="Q255" s="40">
        <v>0</v>
      </c>
      <c r="R255" s="92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4"/>
      <c r="Z255" s="84"/>
      <c r="AA255" s="84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0" t="str">
        <f>IF(Table1[[#This Row],[Buy-now costs]]&gt;0,"X","")</f>
        <v/>
      </c>
      <c r="M256" s="80"/>
      <c r="N256" s="80"/>
      <c r="O256" s="40">
        <v>0</v>
      </c>
      <c r="P256" s="94">
        <f>Table1[[#This Row],[quantity on-hand]]*(Table1[[#This Row],[Cost ]]+Table1[[#This Row],[shipping]]+Table1[[#This Row],[Tax]])</f>
        <v>0</v>
      </c>
      <c r="Q256" s="40">
        <v>0</v>
      </c>
      <c r="R256" s="92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4"/>
      <c r="Z256" s="84"/>
      <c r="AA256" s="84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0" t="str">
        <f>IF(Table1[[#This Row],[Buy-now costs]]&gt;0,"X","")</f>
        <v/>
      </c>
      <c r="M257" s="80"/>
      <c r="N257" s="80"/>
      <c r="O257" s="40">
        <v>0</v>
      </c>
      <c r="P257" s="94">
        <f>Table1[[#This Row],[quantity on-hand]]*(Table1[[#This Row],[Cost ]]+Table1[[#This Row],[shipping]]+Table1[[#This Row],[Tax]])</f>
        <v>0</v>
      </c>
      <c r="Q257" s="40">
        <v>0</v>
      </c>
      <c r="R257" s="92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4"/>
      <c r="Z257" s="84"/>
      <c r="AA257" s="84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0" t="str">
        <f>IF(Table1[[#This Row],[Buy-now costs]]&gt;0,"X","")</f>
        <v/>
      </c>
      <c r="M258" s="80"/>
      <c r="N258" s="80"/>
      <c r="O258" s="40">
        <v>0</v>
      </c>
      <c r="P258" s="94">
        <f>Table1[[#This Row],[quantity on-hand]]*(Table1[[#This Row],[Cost ]]+Table1[[#This Row],[shipping]]+Table1[[#This Row],[Tax]])</f>
        <v>0</v>
      </c>
      <c r="Q258" s="40">
        <v>0</v>
      </c>
      <c r="R258" s="92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4"/>
      <c r="Z258" s="84"/>
      <c r="AA258" s="84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0" t="str">
        <f>IF(Table1[[#This Row],[Buy-now costs]]&gt;0,"X","")</f>
        <v/>
      </c>
      <c r="M259" s="80"/>
      <c r="N259" s="80"/>
      <c r="O259" s="40">
        <v>0</v>
      </c>
      <c r="P259" s="94">
        <f>Table1[[#This Row],[quantity on-hand]]*(Table1[[#This Row],[Cost ]]+Table1[[#This Row],[shipping]]+Table1[[#This Row],[Tax]])</f>
        <v>0</v>
      </c>
      <c r="Q259" s="40">
        <v>0</v>
      </c>
      <c r="R259" s="92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4"/>
      <c r="Z259" s="84"/>
      <c r="AA259" s="84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0" t="str">
        <f>IF(Table1[[#This Row],[Buy-now costs]]&gt;0,"X","")</f>
        <v/>
      </c>
      <c r="M260" s="80"/>
      <c r="N260" s="80"/>
      <c r="O260" s="40">
        <v>0</v>
      </c>
      <c r="P260" s="94">
        <f>Table1[[#This Row],[quantity on-hand]]*(Table1[[#This Row],[Cost ]]+Table1[[#This Row],[shipping]]+Table1[[#This Row],[Tax]])</f>
        <v>0</v>
      </c>
      <c r="Q260" s="40">
        <v>0</v>
      </c>
      <c r="R260" s="92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4"/>
      <c r="Z260" s="84"/>
      <c r="AA260" s="84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0" t="str">
        <f>IF(Table1[[#This Row],[Buy-now costs]]&gt;0,"X","")</f>
        <v/>
      </c>
      <c r="M261" s="80"/>
      <c r="N261" s="80"/>
      <c r="O261" s="40">
        <v>0</v>
      </c>
      <c r="P261" s="94">
        <f>Table1[[#This Row],[quantity on-hand]]*(Table1[[#This Row],[Cost ]]+Table1[[#This Row],[shipping]]+Table1[[#This Row],[Tax]])</f>
        <v>0</v>
      </c>
      <c r="Q261" s="40">
        <v>0</v>
      </c>
      <c r="R261" s="92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4"/>
      <c r="Z261" s="84"/>
      <c r="AA261" s="84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0" t="str">
        <f>IF(Table1[[#This Row],[Buy-now costs]]&gt;0,"X","")</f>
        <v/>
      </c>
      <c r="M262" s="80"/>
      <c r="N262" s="80"/>
      <c r="O262" s="40">
        <v>0</v>
      </c>
      <c r="P262" s="94">
        <f>Table1[[#This Row],[quantity on-hand]]*(Table1[[#This Row],[Cost ]]+Table1[[#This Row],[shipping]]+Table1[[#This Row],[Tax]])</f>
        <v>0</v>
      </c>
      <c r="Q262" s="40">
        <v>0</v>
      </c>
      <c r="R262" s="92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4"/>
      <c r="Z262" s="84"/>
      <c r="AA262" s="84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0" t="str">
        <f>IF(Table1[[#This Row],[Buy-now costs]]&gt;0,"X","")</f>
        <v/>
      </c>
      <c r="M263" s="80"/>
      <c r="N263" s="80"/>
      <c r="O263" s="40">
        <v>0</v>
      </c>
      <c r="P263" s="94">
        <f>Table1[[#This Row],[quantity on-hand]]*(Table1[[#This Row],[Cost ]]+Table1[[#This Row],[shipping]]+Table1[[#This Row],[Tax]])</f>
        <v>0</v>
      </c>
      <c r="Q263" s="40">
        <v>0</v>
      </c>
      <c r="R263" s="92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4"/>
      <c r="Z263" s="84"/>
      <c r="AA263" s="84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0" t="str">
        <f>IF(Table1[[#This Row],[Buy-now costs]]&gt;0,"X","")</f>
        <v/>
      </c>
      <c r="M264" s="80"/>
      <c r="N264" s="80"/>
      <c r="O264" s="40">
        <v>0</v>
      </c>
      <c r="P264" s="94">
        <f>Table1[[#This Row],[quantity on-hand]]*(Table1[[#This Row],[Cost ]]+Table1[[#This Row],[shipping]]+Table1[[#This Row],[Tax]])</f>
        <v>0</v>
      </c>
      <c r="Q264" s="40">
        <v>0</v>
      </c>
      <c r="R264" s="92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4"/>
      <c r="Z264" s="84"/>
      <c r="AA264" s="84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0" t="str">
        <f>IF(Table1[[#This Row],[Buy-now costs]]&gt;0,"X","")</f>
        <v/>
      </c>
      <c r="M265" s="80"/>
      <c r="N265" s="80"/>
      <c r="O265" s="40">
        <v>0</v>
      </c>
      <c r="P265" s="94">
        <f>Table1[[#This Row],[quantity on-hand]]*(Table1[[#This Row],[Cost ]]+Table1[[#This Row],[shipping]]+Table1[[#This Row],[Tax]])</f>
        <v>0</v>
      </c>
      <c r="Q265" s="40">
        <v>0</v>
      </c>
      <c r="R265" s="92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4"/>
      <c r="Z265" s="84"/>
      <c r="AA265" s="84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0" t="str">
        <f>IF(Table1[[#This Row],[Buy-now costs]]&gt;0,"X","")</f>
        <v/>
      </c>
      <c r="M266" s="80"/>
      <c r="N266" s="80"/>
      <c r="O266" s="40">
        <v>0</v>
      </c>
      <c r="P266" s="94">
        <f>Table1[[#This Row],[quantity on-hand]]*(Table1[[#This Row],[Cost ]]+Table1[[#This Row],[shipping]]+Table1[[#This Row],[Tax]])</f>
        <v>0</v>
      </c>
      <c r="Q266" s="40">
        <v>0</v>
      </c>
      <c r="R266" s="92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4"/>
      <c r="Z266" s="84"/>
      <c r="AA266" s="84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0" t="str">
        <f>IF(Table1[[#This Row],[Buy-now costs]]&gt;0,"X","")</f>
        <v/>
      </c>
      <c r="M267" s="80"/>
      <c r="N267" s="80"/>
      <c r="O267" s="40">
        <v>0</v>
      </c>
      <c r="P267" s="94">
        <f>Table1[[#This Row],[quantity on-hand]]*(Table1[[#This Row],[Cost ]]+Table1[[#This Row],[shipping]]+Table1[[#This Row],[Tax]])</f>
        <v>0</v>
      </c>
      <c r="Q267" s="40">
        <v>0</v>
      </c>
      <c r="R267" s="92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4"/>
      <c r="Z267" s="84"/>
      <c r="AA267" s="84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0" t="str">
        <f>IF(Table1[[#This Row],[Buy-now costs]]&gt;0,"X","")</f>
        <v/>
      </c>
      <c r="M268" s="80"/>
      <c r="N268" s="80"/>
      <c r="O268" s="40">
        <v>0</v>
      </c>
      <c r="P268" s="94">
        <f>Table1[[#This Row],[quantity on-hand]]*(Table1[[#This Row],[Cost ]]+Table1[[#This Row],[shipping]]+Table1[[#This Row],[Tax]])</f>
        <v>0</v>
      </c>
      <c r="Q268" s="40">
        <v>0</v>
      </c>
      <c r="R268" s="92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4"/>
      <c r="Z268" s="84"/>
      <c r="AA268" s="84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0" t="str">
        <f>IF(Table1[[#This Row],[Buy-now costs]]&gt;0,"X","")</f>
        <v/>
      </c>
      <c r="M269" s="80"/>
      <c r="N269" s="80"/>
      <c r="O269" s="40">
        <v>0</v>
      </c>
      <c r="P269" s="94">
        <f>Table1[[#This Row],[quantity on-hand]]*(Table1[[#This Row],[Cost ]]+Table1[[#This Row],[shipping]]+Table1[[#This Row],[Tax]])</f>
        <v>0</v>
      </c>
      <c r="Q269" s="40">
        <v>0</v>
      </c>
      <c r="R269" s="92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4"/>
      <c r="Z269" s="84"/>
      <c r="AA269" s="84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0" t="str">
        <f>IF(Table1[[#This Row],[Buy-now costs]]&gt;0,"X","")</f>
        <v/>
      </c>
      <c r="M270" s="80"/>
      <c r="N270" s="80"/>
      <c r="O270" s="40">
        <v>0</v>
      </c>
      <c r="P270" s="94">
        <f>Table1[[#This Row],[quantity on-hand]]*(Table1[[#This Row],[Cost ]]+Table1[[#This Row],[shipping]]+Table1[[#This Row],[Tax]])</f>
        <v>0</v>
      </c>
      <c r="Q270" s="40">
        <v>0</v>
      </c>
      <c r="R270" s="92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4"/>
      <c r="Z270" s="84"/>
      <c r="AA270" s="84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0" t="str">
        <f>IF(Table1[[#This Row],[Buy-now costs]]&gt;0,"X","")</f>
        <v/>
      </c>
      <c r="M271" s="80"/>
      <c r="N271" s="80"/>
      <c r="O271" s="40">
        <v>0</v>
      </c>
      <c r="P271" s="94">
        <f>Table1[[#This Row],[quantity on-hand]]*(Table1[[#This Row],[Cost ]]+Table1[[#This Row],[shipping]]+Table1[[#This Row],[Tax]])</f>
        <v>0</v>
      </c>
      <c r="Q271" s="40">
        <v>0</v>
      </c>
      <c r="R271" s="92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4"/>
      <c r="Z271" s="84"/>
      <c r="AA271" s="84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0" t="str">
        <f>IF(Table1[[#This Row],[Buy-now costs]]&gt;0,"X","")</f>
        <v/>
      </c>
      <c r="M272" s="80"/>
      <c r="N272" s="80"/>
      <c r="O272" s="40">
        <v>0</v>
      </c>
      <c r="P272" s="94">
        <f>Table1[[#This Row],[quantity on-hand]]*(Table1[[#This Row],[Cost ]]+Table1[[#This Row],[shipping]]+Table1[[#This Row],[Tax]])</f>
        <v>0</v>
      </c>
      <c r="Q272" s="40">
        <v>0</v>
      </c>
      <c r="R272" s="92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4"/>
      <c r="Z272" s="84"/>
      <c r="AA272" s="84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0" t="str">
        <f>IF(Table1[[#This Row],[Buy-now costs]]&gt;0,"X","")</f>
        <v/>
      </c>
      <c r="M273" s="80"/>
      <c r="N273" s="80"/>
      <c r="O273" s="40">
        <v>0</v>
      </c>
      <c r="P273" s="94">
        <f>Table1[[#This Row],[quantity on-hand]]*(Table1[[#This Row],[Cost ]]+Table1[[#This Row],[shipping]]+Table1[[#This Row],[Tax]])</f>
        <v>0</v>
      </c>
      <c r="Q273" s="40">
        <v>0</v>
      </c>
      <c r="R273" s="92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4"/>
      <c r="Z273" s="84"/>
      <c r="AA273" s="84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0" t="str">
        <f>IF(Table1[[#This Row],[Buy-now costs]]&gt;0,"X","")</f>
        <v/>
      </c>
      <c r="M274" s="80"/>
      <c r="N274" s="80"/>
      <c r="O274" s="40">
        <v>0</v>
      </c>
      <c r="P274" s="94">
        <f>Table1[[#This Row],[quantity on-hand]]*(Table1[[#This Row],[Cost ]]+Table1[[#This Row],[shipping]]+Table1[[#This Row],[Tax]])</f>
        <v>0</v>
      </c>
      <c r="Q274" s="40">
        <v>0</v>
      </c>
      <c r="R274" s="92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4"/>
      <c r="Z274" s="84"/>
      <c r="AA274" s="84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0" t="str">
        <f>IF(Table1[[#This Row],[Buy-now costs]]&gt;0,"X","")</f>
        <v/>
      </c>
      <c r="M275" s="80"/>
      <c r="N275" s="80"/>
      <c r="O275" s="40">
        <v>0</v>
      </c>
      <c r="P275" s="94">
        <f>Table1[[#This Row],[quantity on-hand]]*(Table1[[#This Row],[Cost ]]+Table1[[#This Row],[shipping]]+Table1[[#This Row],[Tax]])</f>
        <v>0</v>
      </c>
      <c r="Q275" s="40">
        <v>0</v>
      </c>
      <c r="R275" s="92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4"/>
      <c r="Z275" s="84"/>
      <c r="AA275" s="84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0" t="str">
        <f>IF(Table1[[#This Row],[Buy-now costs]]&gt;0,"X","")</f>
        <v/>
      </c>
      <c r="M276" s="80"/>
      <c r="N276" s="80"/>
      <c r="O276" s="40">
        <v>0</v>
      </c>
      <c r="P276" s="94">
        <f>Table1[[#This Row],[quantity on-hand]]*(Table1[[#This Row],[Cost ]]+Table1[[#This Row],[shipping]]+Table1[[#This Row],[Tax]])</f>
        <v>0</v>
      </c>
      <c r="Q276" s="40">
        <v>0</v>
      </c>
      <c r="R276" s="92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4"/>
      <c r="Z276" s="84"/>
      <c r="AA276" s="84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0" t="str">
        <f>IF(Table1[[#This Row],[Buy-now costs]]&gt;0,"X","")</f>
        <v/>
      </c>
      <c r="M277" s="80"/>
      <c r="N277" s="80"/>
      <c r="O277" s="40">
        <v>0</v>
      </c>
      <c r="P277" s="94">
        <f>Table1[[#This Row],[quantity on-hand]]*(Table1[[#This Row],[Cost ]]+Table1[[#This Row],[shipping]]+Table1[[#This Row],[Tax]])</f>
        <v>0</v>
      </c>
      <c r="Q277" s="40">
        <v>0</v>
      </c>
      <c r="R277" s="92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4"/>
      <c r="Z277" s="84"/>
      <c r="AA277" s="84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0" t="str">
        <f>IF(Table1[[#This Row],[Buy-now costs]]&gt;0,"X","")</f>
        <v/>
      </c>
      <c r="M278" s="80"/>
      <c r="N278" s="80"/>
      <c r="O278" s="40">
        <v>0</v>
      </c>
      <c r="P278" s="94">
        <f>Table1[[#This Row],[quantity on-hand]]*(Table1[[#This Row],[Cost ]]+Table1[[#This Row],[shipping]]+Table1[[#This Row],[Tax]])</f>
        <v>0</v>
      </c>
      <c r="Q278" s="40">
        <v>0</v>
      </c>
      <c r="R278" s="92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4"/>
      <c r="Z278" s="84"/>
      <c r="AA278" s="84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0" t="str">
        <f>IF(Table1[[#This Row],[Buy-now costs]]&gt;0,"X","")</f>
        <v/>
      </c>
      <c r="M279" s="80"/>
      <c r="N279" s="80"/>
      <c r="O279" s="40">
        <v>0</v>
      </c>
      <c r="P279" s="94">
        <f>Table1[[#This Row],[quantity on-hand]]*(Table1[[#This Row],[Cost ]]+Table1[[#This Row],[shipping]]+Table1[[#This Row],[Tax]])</f>
        <v>0</v>
      </c>
      <c r="Q279" s="40">
        <v>0</v>
      </c>
      <c r="R279" s="92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4"/>
      <c r="Z279" s="84"/>
      <c r="AA279" s="84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0" t="str">
        <f>IF(Table1[[#This Row],[Buy-now costs]]&gt;0,"X","")</f>
        <v/>
      </c>
      <c r="M280" s="80"/>
      <c r="N280" s="80"/>
      <c r="O280" s="40">
        <v>0</v>
      </c>
      <c r="P280" s="94">
        <f>Table1[[#This Row],[quantity on-hand]]*(Table1[[#This Row],[Cost ]]+Table1[[#This Row],[shipping]]+Table1[[#This Row],[Tax]])</f>
        <v>0</v>
      </c>
      <c r="Q280" s="40">
        <v>0</v>
      </c>
      <c r="R280" s="92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4"/>
      <c r="Z280" s="84"/>
      <c r="AA280" s="84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0" t="str">
        <f>IF(Table1[[#This Row],[Buy-now costs]]&gt;0,"X","")</f>
        <v/>
      </c>
      <c r="M281" s="80"/>
      <c r="N281" s="80"/>
      <c r="O281" s="40">
        <v>0</v>
      </c>
      <c r="P281" s="94">
        <f>Table1[[#This Row],[quantity on-hand]]*(Table1[[#This Row],[Cost ]]+Table1[[#This Row],[shipping]]+Table1[[#This Row],[Tax]])</f>
        <v>0</v>
      </c>
      <c r="Q281" s="40">
        <v>0</v>
      </c>
      <c r="R281" s="92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4"/>
      <c r="Z281" s="84"/>
      <c r="AA281" s="84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0" t="str">
        <f>IF(Table1[[#This Row],[Buy-now costs]]&gt;0,"X","")</f>
        <v/>
      </c>
      <c r="M282" s="80"/>
      <c r="N282" s="80"/>
      <c r="O282" s="40">
        <v>0</v>
      </c>
      <c r="P282" s="94">
        <f>Table1[[#This Row],[quantity on-hand]]*(Table1[[#This Row],[Cost ]]+Table1[[#This Row],[shipping]]+Table1[[#This Row],[Tax]])</f>
        <v>0</v>
      </c>
      <c r="Q282" s="40">
        <v>0</v>
      </c>
      <c r="R282" s="92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4"/>
      <c r="Z282" s="84"/>
      <c r="AA282" s="84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0" t="str">
        <f>IF(Table1[[#This Row],[Buy-now costs]]&gt;0,"X","")</f>
        <v/>
      </c>
      <c r="M283" s="80"/>
      <c r="N283" s="80"/>
      <c r="O283" s="40">
        <v>0</v>
      </c>
      <c r="P283" s="94">
        <f>Table1[[#This Row],[quantity on-hand]]*(Table1[[#This Row],[Cost ]]+Table1[[#This Row],[shipping]]+Table1[[#This Row],[Tax]])</f>
        <v>0</v>
      </c>
      <c r="Q283" s="40">
        <v>0</v>
      </c>
      <c r="R283" s="92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4"/>
      <c r="Z283" s="84"/>
      <c r="AA283" s="84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0" t="str">
        <f>IF(Table1[[#This Row],[Buy-now costs]]&gt;0,"X","")</f>
        <v/>
      </c>
      <c r="M284" s="80"/>
      <c r="N284" s="80"/>
      <c r="O284" s="40">
        <v>0</v>
      </c>
      <c r="P284" s="94">
        <f>Table1[[#This Row],[quantity on-hand]]*(Table1[[#This Row],[Cost ]]+Table1[[#This Row],[shipping]]+Table1[[#This Row],[Tax]])</f>
        <v>0</v>
      </c>
      <c r="Q284" s="40">
        <v>0</v>
      </c>
      <c r="R284" s="92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4"/>
      <c r="Z284" s="84"/>
      <c r="AA284" s="84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0" t="str">
        <f>IF(Table1[[#This Row],[Buy-now costs]]&gt;0,"X","")</f>
        <v/>
      </c>
      <c r="M285" s="80"/>
      <c r="N285" s="80"/>
      <c r="O285" s="40">
        <v>0</v>
      </c>
      <c r="P285" s="94">
        <f>Table1[[#This Row],[quantity on-hand]]*(Table1[[#This Row],[Cost ]]+Table1[[#This Row],[shipping]]+Table1[[#This Row],[Tax]])</f>
        <v>0</v>
      </c>
      <c r="Q285" s="40">
        <v>0</v>
      </c>
      <c r="R285" s="92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4"/>
      <c r="Z285" s="84"/>
      <c r="AA285" s="84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0" t="str">
        <f>IF(Table1[[#This Row],[Buy-now costs]]&gt;0,"X","")</f>
        <v/>
      </c>
      <c r="M286" s="80"/>
      <c r="N286" s="80"/>
      <c r="O286" s="40">
        <v>0</v>
      </c>
      <c r="P286" s="94">
        <f>Table1[[#This Row],[quantity on-hand]]*(Table1[[#This Row],[Cost ]]+Table1[[#This Row],[shipping]]+Table1[[#This Row],[Tax]])</f>
        <v>0</v>
      </c>
      <c r="Q286" s="40">
        <v>0</v>
      </c>
      <c r="R286" s="92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4"/>
      <c r="Z286" s="84"/>
      <c r="AA286" s="84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0" t="str">
        <f>IF(Table1[[#This Row],[Buy-now costs]]&gt;0,"X","")</f>
        <v/>
      </c>
      <c r="M287" s="80"/>
      <c r="N287" s="80"/>
      <c r="O287" s="40">
        <v>0</v>
      </c>
      <c r="P287" s="94">
        <f>Table1[[#This Row],[quantity on-hand]]*(Table1[[#This Row],[Cost ]]+Table1[[#This Row],[shipping]]+Table1[[#This Row],[Tax]])</f>
        <v>0</v>
      </c>
      <c r="Q287" s="40">
        <v>0</v>
      </c>
      <c r="R287" s="92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4"/>
      <c r="Z287" s="84"/>
      <c r="AA287" s="84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0" t="str">
        <f>IF(Table1[[#This Row],[Buy-now costs]]&gt;0,"X","")</f>
        <v/>
      </c>
      <c r="M288" s="80"/>
      <c r="N288" s="80"/>
      <c r="O288" s="40">
        <v>0</v>
      </c>
      <c r="P288" s="94">
        <f>Table1[[#This Row],[quantity on-hand]]*(Table1[[#This Row],[Cost ]]+Table1[[#This Row],[shipping]]+Table1[[#This Row],[Tax]])</f>
        <v>0</v>
      </c>
      <c r="Q288" s="40">
        <v>0</v>
      </c>
      <c r="R288" s="92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4"/>
      <c r="Z288" s="84"/>
      <c r="AA288" s="84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0" t="str">
        <f>IF(Table1[[#This Row],[Buy-now costs]]&gt;0,"X","")</f>
        <v/>
      </c>
      <c r="M289" s="80"/>
      <c r="N289" s="80"/>
      <c r="O289" s="40">
        <v>0</v>
      </c>
      <c r="P289" s="94">
        <f>Table1[[#This Row],[quantity on-hand]]*(Table1[[#This Row],[Cost ]]+Table1[[#This Row],[shipping]]+Table1[[#This Row],[Tax]])</f>
        <v>0</v>
      </c>
      <c r="Q289" s="40">
        <v>0</v>
      </c>
      <c r="R289" s="92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4"/>
      <c r="Z289" s="84"/>
      <c r="AA289" s="84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0" t="str">
        <f>IF(Table1[[#This Row],[Buy-now costs]]&gt;0,"X","")</f>
        <v/>
      </c>
      <c r="M290" s="80"/>
      <c r="N290" s="80"/>
      <c r="O290" s="40">
        <v>0</v>
      </c>
      <c r="P290" s="94">
        <f>Table1[[#This Row],[quantity on-hand]]*(Table1[[#This Row],[Cost ]]+Table1[[#This Row],[shipping]]+Table1[[#This Row],[Tax]])</f>
        <v>0</v>
      </c>
      <c r="Q290" s="40">
        <v>0</v>
      </c>
      <c r="R290" s="92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4"/>
      <c r="Z290" s="84"/>
      <c r="AA290" s="84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0" t="str">
        <f>IF(Table1[[#This Row],[Buy-now costs]]&gt;0,"X","")</f>
        <v/>
      </c>
      <c r="M291" s="80"/>
      <c r="N291" s="80"/>
      <c r="O291" s="40">
        <v>0</v>
      </c>
      <c r="P291" s="94">
        <f>Table1[[#This Row],[quantity on-hand]]*(Table1[[#This Row],[Cost ]]+Table1[[#This Row],[shipping]]+Table1[[#This Row],[Tax]])</f>
        <v>0</v>
      </c>
      <c r="Q291" s="40">
        <v>0</v>
      </c>
      <c r="R291" s="92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4"/>
      <c r="Z291" s="84"/>
      <c r="AA291" s="84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0" t="str">
        <f>IF(Table1[[#This Row],[Buy-now costs]]&gt;0,"X","")</f>
        <v/>
      </c>
      <c r="M292" s="80"/>
      <c r="N292" s="80"/>
      <c r="O292" s="40">
        <v>0</v>
      </c>
      <c r="P292" s="94">
        <f>Table1[[#This Row],[quantity on-hand]]*(Table1[[#This Row],[Cost ]]+Table1[[#This Row],[shipping]]+Table1[[#This Row],[Tax]])</f>
        <v>0</v>
      </c>
      <c r="Q292" s="40">
        <v>0</v>
      </c>
      <c r="R292" s="92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4"/>
      <c r="Z292" s="84"/>
      <c r="AA292" s="84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0" t="str">
        <f>IF(Table1[[#This Row],[Buy-now costs]]&gt;0,"X","")</f>
        <v/>
      </c>
      <c r="M293" s="80"/>
      <c r="N293" s="80"/>
      <c r="O293" s="40">
        <v>0</v>
      </c>
      <c r="P293" s="94">
        <f>Table1[[#This Row],[quantity on-hand]]*(Table1[[#This Row],[Cost ]]+Table1[[#This Row],[shipping]]+Table1[[#This Row],[Tax]])</f>
        <v>0</v>
      </c>
      <c r="Q293" s="40">
        <v>0</v>
      </c>
      <c r="R293" s="92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4"/>
      <c r="Z293" s="84"/>
      <c r="AA293" s="84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0" t="str">
        <f>IF(Table1[[#This Row],[Buy-now costs]]&gt;0,"X","")</f>
        <v/>
      </c>
      <c r="M294" s="80"/>
      <c r="N294" s="80"/>
      <c r="O294" s="40">
        <v>0</v>
      </c>
      <c r="P294" s="94">
        <f>Table1[[#This Row],[quantity on-hand]]*(Table1[[#This Row],[Cost ]]+Table1[[#This Row],[shipping]]+Table1[[#This Row],[Tax]])</f>
        <v>0</v>
      </c>
      <c r="Q294" s="40">
        <v>0</v>
      </c>
      <c r="R294" s="92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4"/>
      <c r="Z294" s="84"/>
      <c r="AA294" s="84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0" t="str">
        <f>IF(Table1[[#This Row],[Buy-now costs]]&gt;0,"X","")</f>
        <v/>
      </c>
      <c r="M295" s="80"/>
      <c r="N295" s="80"/>
      <c r="O295" s="40">
        <v>0</v>
      </c>
      <c r="P295" s="94">
        <f>Table1[[#This Row],[quantity on-hand]]*(Table1[[#This Row],[Cost ]]+Table1[[#This Row],[shipping]]+Table1[[#This Row],[Tax]])</f>
        <v>0</v>
      </c>
      <c r="Q295" s="40">
        <v>0</v>
      </c>
      <c r="R295" s="92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4"/>
      <c r="Z295" s="84"/>
      <c r="AA295" s="84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0" t="str">
        <f>IF(Table1[[#This Row],[Buy-now costs]]&gt;0,"X","")</f>
        <v/>
      </c>
      <c r="M296" s="80"/>
      <c r="N296" s="80"/>
      <c r="O296" s="40">
        <v>0</v>
      </c>
      <c r="P296" s="94">
        <f>Table1[[#This Row],[quantity on-hand]]*(Table1[[#This Row],[Cost ]]+Table1[[#This Row],[shipping]]+Table1[[#This Row],[Tax]])</f>
        <v>0</v>
      </c>
      <c r="Q296" s="40">
        <v>0</v>
      </c>
      <c r="R296" s="92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4"/>
      <c r="Z296" s="84"/>
      <c r="AA296" s="84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0" t="str">
        <f>IF(Table1[[#This Row],[Buy-now costs]]&gt;0,"X","")</f>
        <v/>
      </c>
      <c r="M297" s="80"/>
      <c r="N297" s="80"/>
      <c r="O297" s="40">
        <v>0</v>
      </c>
      <c r="P297" s="94">
        <f>Table1[[#This Row],[quantity on-hand]]*(Table1[[#This Row],[Cost ]]+Table1[[#This Row],[shipping]]+Table1[[#This Row],[Tax]])</f>
        <v>0</v>
      </c>
      <c r="Q297" s="40">
        <v>0</v>
      </c>
      <c r="R297" s="92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4"/>
      <c r="Z297" s="84"/>
      <c r="AA297" s="84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0" t="str">
        <f>IF(Table1[[#This Row],[Buy-now costs]]&gt;0,"X","")</f>
        <v/>
      </c>
      <c r="M298" s="80"/>
      <c r="N298" s="80"/>
      <c r="O298" s="40">
        <v>0</v>
      </c>
      <c r="P298" s="94">
        <f>Table1[[#This Row],[quantity on-hand]]*(Table1[[#This Row],[Cost ]]+Table1[[#This Row],[shipping]]+Table1[[#This Row],[Tax]])</f>
        <v>0</v>
      </c>
      <c r="Q298" s="40">
        <v>0</v>
      </c>
      <c r="R298" s="92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4"/>
      <c r="Z298" s="84"/>
      <c r="AA298" s="84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0" t="str">
        <f>IF(Table1[[#This Row],[Buy-now costs]]&gt;0,"X","")</f>
        <v/>
      </c>
      <c r="M299" s="80"/>
      <c r="N299" s="80"/>
      <c r="O299" s="40">
        <v>0</v>
      </c>
      <c r="P299" s="94">
        <f>Table1[[#This Row],[quantity on-hand]]*(Table1[[#This Row],[Cost ]]+Table1[[#This Row],[shipping]]+Table1[[#This Row],[Tax]])</f>
        <v>0</v>
      </c>
      <c r="Q299" s="40">
        <v>0</v>
      </c>
      <c r="R299" s="92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4"/>
      <c r="Z299" s="84"/>
      <c r="AA299" s="84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0" t="str">
        <f>IF(Table1[[#This Row],[Buy-now costs]]&gt;0,"X","")</f>
        <v/>
      </c>
      <c r="M300" s="80"/>
      <c r="N300" s="80"/>
      <c r="O300" s="40">
        <v>0</v>
      </c>
      <c r="P300" s="94">
        <f>Table1[[#This Row],[quantity on-hand]]*(Table1[[#This Row],[Cost ]]+Table1[[#This Row],[shipping]]+Table1[[#This Row],[Tax]])</f>
        <v>0</v>
      </c>
      <c r="Q300" s="40">
        <v>0</v>
      </c>
      <c r="R300" s="92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4"/>
      <c r="Z300" s="84"/>
      <c r="AA300" s="84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0" t="str">
        <f>IF(Table1[[#This Row],[Buy-now costs]]&gt;0,"X","")</f>
        <v/>
      </c>
      <c r="M301" s="80"/>
      <c r="N301" s="80"/>
      <c r="O301" s="40">
        <v>0</v>
      </c>
      <c r="P301" s="94">
        <f>Table1[[#This Row],[quantity on-hand]]*(Table1[[#This Row],[Cost ]]+Table1[[#This Row],[shipping]]+Table1[[#This Row],[Tax]])</f>
        <v>0</v>
      </c>
      <c r="Q301" s="40">
        <v>0</v>
      </c>
      <c r="R301" s="92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4"/>
      <c r="Z301" s="84"/>
      <c r="AA301" s="84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0" t="str">
        <f>IF(Table1[[#This Row],[Buy-now costs]]&gt;0,"X","")</f>
        <v/>
      </c>
      <c r="M302" s="80"/>
      <c r="N302" s="80"/>
      <c r="O302" s="40">
        <v>0</v>
      </c>
      <c r="P302" s="94">
        <f>Table1[[#This Row],[quantity on-hand]]*(Table1[[#This Row],[Cost ]]+Table1[[#This Row],[shipping]]+Table1[[#This Row],[Tax]])</f>
        <v>0</v>
      </c>
      <c r="Q302" s="40">
        <v>0</v>
      </c>
      <c r="R302" s="92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4"/>
      <c r="Z302" s="84"/>
      <c r="AA302" s="84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0" t="str">
        <f>IF(Table1[[#This Row],[Buy-now costs]]&gt;0,"X","")</f>
        <v/>
      </c>
      <c r="M303" s="80"/>
      <c r="N303" s="80"/>
      <c r="O303" s="40">
        <v>0</v>
      </c>
      <c r="P303" s="94">
        <f>Table1[[#This Row],[quantity on-hand]]*(Table1[[#This Row],[Cost ]]+Table1[[#This Row],[shipping]]+Table1[[#This Row],[Tax]])</f>
        <v>0</v>
      </c>
      <c r="Q303" s="40">
        <v>0</v>
      </c>
      <c r="R303" s="92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4"/>
      <c r="Z303" s="84"/>
      <c r="AA303" s="84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0" t="str">
        <f>IF(Table1[[#This Row],[Buy-now costs]]&gt;0,"X","")</f>
        <v/>
      </c>
      <c r="M304" s="80"/>
      <c r="N304" s="80"/>
      <c r="O304" s="40">
        <v>0</v>
      </c>
      <c r="P304" s="94">
        <f>Table1[[#This Row],[quantity on-hand]]*(Table1[[#This Row],[Cost ]]+Table1[[#This Row],[shipping]]+Table1[[#This Row],[Tax]])</f>
        <v>0</v>
      </c>
      <c r="Q304" s="40">
        <v>0</v>
      </c>
      <c r="R304" s="92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4"/>
      <c r="Z304" s="84"/>
      <c r="AA304" s="84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0" t="str">
        <f>IF(Table1[[#This Row],[Buy-now costs]]&gt;0,"X","")</f>
        <v/>
      </c>
      <c r="M305" s="80"/>
      <c r="N305" s="80"/>
      <c r="O305" s="40">
        <v>0</v>
      </c>
      <c r="P305" s="94">
        <f>Table1[[#This Row],[quantity on-hand]]*(Table1[[#This Row],[Cost ]]+Table1[[#This Row],[shipping]]+Table1[[#This Row],[Tax]])</f>
        <v>0</v>
      </c>
      <c r="Q305" s="40">
        <v>0</v>
      </c>
      <c r="R305" s="92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4"/>
      <c r="Z305" s="84"/>
      <c r="AA305" s="84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0" t="str">
        <f>IF(Table1[[#This Row],[Buy-now costs]]&gt;0,"X","")</f>
        <v/>
      </c>
      <c r="M306" s="80"/>
      <c r="N306" s="80"/>
      <c r="O306" s="40">
        <v>0</v>
      </c>
      <c r="P306" s="94">
        <f>Table1[[#This Row],[quantity on-hand]]*(Table1[[#This Row],[Cost ]]+Table1[[#This Row],[shipping]]+Table1[[#This Row],[Tax]])</f>
        <v>0</v>
      </c>
      <c r="Q306" s="40">
        <v>0</v>
      </c>
      <c r="R306" s="92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4"/>
      <c r="Z306" s="84"/>
      <c r="AA306" s="84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0" t="str">
        <f>IF(Table1[[#This Row],[Buy-now costs]]&gt;0,"X","")</f>
        <v/>
      </c>
      <c r="M307" s="80"/>
      <c r="N307" s="80"/>
      <c r="O307" s="40">
        <v>0</v>
      </c>
      <c r="P307" s="94">
        <f>Table1[[#This Row],[quantity on-hand]]*(Table1[[#This Row],[Cost ]]+Table1[[#This Row],[shipping]]+Table1[[#This Row],[Tax]])</f>
        <v>0</v>
      </c>
      <c r="Q307" s="40">
        <v>0</v>
      </c>
      <c r="R307" s="92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4"/>
      <c r="Z307" s="84"/>
      <c r="AA307" s="84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0" t="str">
        <f>IF(Table1[[#This Row],[Buy-now costs]]&gt;0,"X","")</f>
        <v/>
      </c>
      <c r="M308" s="80"/>
      <c r="N308" s="80"/>
      <c r="O308" s="40">
        <v>0</v>
      </c>
      <c r="P308" s="94">
        <f>Table1[[#This Row],[quantity on-hand]]*(Table1[[#This Row],[Cost ]]+Table1[[#This Row],[shipping]]+Table1[[#This Row],[Tax]])</f>
        <v>0</v>
      </c>
      <c r="Q308" s="40">
        <v>0</v>
      </c>
      <c r="R308" s="92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4"/>
      <c r="Z308" s="84"/>
      <c r="AA308" s="84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0" t="str">
        <f>IF(Table1[[#This Row],[Buy-now costs]]&gt;0,"X","")</f>
        <v/>
      </c>
      <c r="M309" s="80"/>
      <c r="N309" s="80"/>
      <c r="O309" s="40">
        <v>0</v>
      </c>
      <c r="P309" s="94">
        <f>Table1[[#This Row],[quantity on-hand]]*(Table1[[#This Row],[Cost ]]+Table1[[#This Row],[shipping]]+Table1[[#This Row],[Tax]])</f>
        <v>0</v>
      </c>
      <c r="Q309" s="40">
        <v>0</v>
      </c>
      <c r="R309" s="92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4"/>
      <c r="Z309" s="84"/>
      <c r="AA309" s="84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0" t="str">
        <f>IF(Table1[[#This Row],[Buy-now costs]]&gt;0,"X","")</f>
        <v/>
      </c>
      <c r="M310" s="80"/>
      <c r="N310" s="80"/>
      <c r="O310" s="40">
        <v>0</v>
      </c>
      <c r="P310" s="94">
        <f>Table1[[#This Row],[quantity on-hand]]*(Table1[[#This Row],[Cost ]]+Table1[[#This Row],[shipping]]+Table1[[#This Row],[Tax]])</f>
        <v>0</v>
      </c>
      <c r="Q310" s="40">
        <v>0</v>
      </c>
      <c r="R310" s="92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4"/>
      <c r="Z310" s="84"/>
      <c r="AA310" s="84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0" t="str">
        <f>IF(Table1[[#This Row],[Buy-now costs]]&gt;0,"X","")</f>
        <v/>
      </c>
      <c r="M311" s="80"/>
      <c r="N311" s="80"/>
      <c r="O311" s="40">
        <v>0</v>
      </c>
      <c r="P311" s="94">
        <f>Table1[[#This Row],[quantity on-hand]]*(Table1[[#This Row],[Cost ]]+Table1[[#This Row],[shipping]]+Table1[[#This Row],[Tax]])</f>
        <v>0</v>
      </c>
      <c r="Q311" s="40">
        <v>0</v>
      </c>
      <c r="R311" s="92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4"/>
      <c r="Z311" s="84"/>
      <c r="AA311" s="84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0" t="str">
        <f>IF(Table1[[#This Row],[Buy-now costs]]&gt;0,"X","")</f>
        <v/>
      </c>
      <c r="M312" s="80"/>
      <c r="N312" s="80"/>
      <c r="O312" s="40">
        <v>0</v>
      </c>
      <c r="P312" s="94">
        <f>Table1[[#This Row],[quantity on-hand]]*(Table1[[#This Row],[Cost ]]+Table1[[#This Row],[shipping]]+Table1[[#This Row],[Tax]])</f>
        <v>0</v>
      </c>
      <c r="Q312" s="40">
        <v>0</v>
      </c>
      <c r="R312" s="92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4"/>
      <c r="Z312" s="84"/>
      <c r="AA312" s="84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0" t="str">
        <f>IF(Table1[[#This Row],[Buy-now costs]]&gt;0,"X","")</f>
        <v/>
      </c>
      <c r="M313" s="80"/>
      <c r="N313" s="80"/>
      <c r="O313" s="40">
        <v>0</v>
      </c>
      <c r="P313" s="94">
        <f>Table1[[#This Row],[quantity on-hand]]*(Table1[[#This Row],[Cost ]]+Table1[[#This Row],[shipping]]+Table1[[#This Row],[Tax]])</f>
        <v>0</v>
      </c>
      <c r="Q313" s="40">
        <v>0</v>
      </c>
      <c r="R313" s="92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4"/>
      <c r="Z313" s="84"/>
      <c r="AA313" s="84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0" t="str">
        <f>IF(Table1[[#This Row],[Buy-now costs]]&gt;0,"X","")</f>
        <v/>
      </c>
      <c r="M314" s="80"/>
      <c r="N314" s="80"/>
      <c r="O314" s="40">
        <v>0</v>
      </c>
      <c r="P314" s="94">
        <f>Table1[[#This Row],[quantity on-hand]]*(Table1[[#This Row],[Cost ]]+Table1[[#This Row],[shipping]]+Table1[[#This Row],[Tax]])</f>
        <v>0</v>
      </c>
      <c r="Q314" s="40">
        <v>0</v>
      </c>
      <c r="R314" s="92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4"/>
      <c r="Z314" s="84"/>
      <c r="AA314" s="84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0" t="str">
        <f>IF(Table1[[#This Row],[Buy-now costs]]&gt;0,"X","")</f>
        <v/>
      </c>
      <c r="M315" s="80"/>
      <c r="N315" s="80"/>
      <c r="O315" s="40">
        <v>0</v>
      </c>
      <c r="P315" s="94">
        <f>Table1[[#This Row],[quantity on-hand]]*(Table1[[#This Row],[Cost ]]+Table1[[#This Row],[shipping]]+Table1[[#This Row],[Tax]])</f>
        <v>0</v>
      </c>
      <c r="Q315" s="40">
        <v>0</v>
      </c>
      <c r="R315" s="92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4"/>
      <c r="Z315" s="84"/>
      <c r="AA315" s="84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0" t="str">
        <f>IF(Table1[[#This Row],[Buy-now costs]]&gt;0,"X","")</f>
        <v/>
      </c>
      <c r="M316" s="80"/>
      <c r="N316" s="80"/>
      <c r="O316" s="40">
        <v>0</v>
      </c>
      <c r="P316" s="94">
        <f>Table1[[#This Row],[quantity on-hand]]*(Table1[[#This Row],[Cost ]]+Table1[[#This Row],[shipping]]+Table1[[#This Row],[Tax]])</f>
        <v>0</v>
      </c>
      <c r="Q316" s="40">
        <v>0</v>
      </c>
      <c r="R316" s="92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4"/>
      <c r="Z316" s="84"/>
      <c r="AA316" s="84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0" t="str">
        <f>IF(Table1[[#This Row],[Buy-now costs]]&gt;0,"X","")</f>
        <v/>
      </c>
      <c r="M317" s="80"/>
      <c r="N317" s="80"/>
      <c r="O317" s="40">
        <v>0</v>
      </c>
      <c r="P317" s="94">
        <f>Table1[[#This Row],[quantity on-hand]]*(Table1[[#This Row],[Cost ]]+Table1[[#This Row],[shipping]]+Table1[[#This Row],[Tax]])</f>
        <v>0</v>
      </c>
      <c r="Q317" s="40">
        <v>0</v>
      </c>
      <c r="R317" s="92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4"/>
      <c r="Z317" s="84"/>
      <c r="AA317" s="84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0" t="str">
        <f>IF(Table1[[#This Row],[Buy-now costs]]&gt;0,"X","")</f>
        <v/>
      </c>
      <c r="M318" s="80"/>
      <c r="N318" s="80"/>
      <c r="O318" s="40">
        <v>0</v>
      </c>
      <c r="P318" s="94">
        <f>Table1[[#This Row],[quantity on-hand]]*(Table1[[#This Row],[Cost ]]+Table1[[#This Row],[shipping]]+Table1[[#This Row],[Tax]])</f>
        <v>0</v>
      </c>
      <c r="Q318" s="40">
        <v>0</v>
      </c>
      <c r="R318" s="92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4"/>
      <c r="Z318" s="84"/>
      <c r="AA318" s="84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0" t="str">
        <f>IF(Table1[[#This Row],[Buy-now costs]]&gt;0,"X","")</f>
        <v/>
      </c>
      <c r="M319" s="80"/>
      <c r="N319" s="80"/>
      <c r="O319" s="40">
        <v>0</v>
      </c>
      <c r="P319" s="94">
        <f>Table1[[#This Row],[quantity on-hand]]*(Table1[[#This Row],[Cost ]]+Table1[[#This Row],[shipping]]+Table1[[#This Row],[Tax]])</f>
        <v>0</v>
      </c>
      <c r="Q319" s="40">
        <v>0</v>
      </c>
      <c r="R319" s="92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4"/>
      <c r="Z319" s="84"/>
      <c r="AA319" s="84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0" t="str">
        <f>IF(Table1[[#This Row],[Buy-now costs]]&gt;0,"X","")</f>
        <v/>
      </c>
      <c r="M320" s="80"/>
      <c r="N320" s="80"/>
      <c r="O320" s="40">
        <v>0</v>
      </c>
      <c r="P320" s="94">
        <f>Table1[[#This Row],[quantity on-hand]]*(Table1[[#This Row],[Cost ]]+Table1[[#This Row],[shipping]]+Table1[[#This Row],[Tax]])</f>
        <v>0</v>
      </c>
      <c r="Q320" s="40">
        <v>0</v>
      </c>
      <c r="R320" s="92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4"/>
      <c r="Z320" s="84"/>
      <c r="AA320" s="84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0" t="str">
        <f>IF(Table1[[#This Row],[Buy-now costs]]&gt;0,"X","")</f>
        <v/>
      </c>
      <c r="M321" s="80"/>
      <c r="N321" s="80"/>
      <c r="O321" s="40">
        <v>0</v>
      </c>
      <c r="P321" s="94">
        <f>Table1[[#This Row],[quantity on-hand]]*(Table1[[#This Row],[Cost ]]+Table1[[#This Row],[shipping]]+Table1[[#This Row],[Tax]])</f>
        <v>0</v>
      </c>
      <c r="Q321" s="40">
        <v>0</v>
      </c>
      <c r="R321" s="92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4"/>
      <c r="Z321" s="84"/>
      <c r="AA321" s="84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0" t="str">
        <f>IF(Table1[[#This Row],[Buy-now costs]]&gt;0,"X","")</f>
        <v/>
      </c>
      <c r="M322" s="80"/>
      <c r="N322" s="80"/>
      <c r="O322" s="40">
        <v>0</v>
      </c>
      <c r="P322" s="94">
        <f>Table1[[#This Row],[quantity on-hand]]*(Table1[[#This Row],[Cost ]]+Table1[[#This Row],[shipping]]+Table1[[#This Row],[Tax]])</f>
        <v>0</v>
      </c>
      <c r="Q322" s="40">
        <v>0</v>
      </c>
      <c r="R322" s="92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4"/>
      <c r="Z322" s="84"/>
      <c r="AA322" s="84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0" t="str">
        <f>IF(Table1[[#This Row],[Buy-now costs]]&gt;0,"X","")</f>
        <v/>
      </c>
      <c r="M323" s="80"/>
      <c r="N323" s="80"/>
      <c r="O323" s="40">
        <v>0</v>
      </c>
      <c r="P323" s="94">
        <f>Table1[[#This Row],[quantity on-hand]]*(Table1[[#This Row],[Cost ]]+Table1[[#This Row],[shipping]]+Table1[[#This Row],[Tax]])</f>
        <v>0</v>
      </c>
      <c r="Q323" s="40">
        <v>0</v>
      </c>
      <c r="R323" s="92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4"/>
      <c r="Z323" s="84"/>
      <c r="AA323" s="84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0" t="str">
        <f>IF(Table1[[#This Row],[Buy-now costs]]&gt;0,"X","")</f>
        <v/>
      </c>
      <c r="M324" s="80"/>
      <c r="N324" s="80"/>
      <c r="O324" s="40">
        <v>0</v>
      </c>
      <c r="P324" s="94">
        <f>Table1[[#This Row],[quantity on-hand]]*(Table1[[#This Row],[Cost ]]+Table1[[#This Row],[shipping]]+Table1[[#This Row],[Tax]])</f>
        <v>0</v>
      </c>
      <c r="Q324" s="40">
        <v>0</v>
      </c>
      <c r="R324" s="92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4"/>
      <c r="Z324" s="84"/>
      <c r="AA324" s="84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0" t="str">
        <f>IF(Table1[[#This Row],[Buy-now costs]]&gt;0,"X","")</f>
        <v/>
      </c>
      <c r="M325" s="80"/>
      <c r="N325" s="80"/>
      <c r="O325" s="40">
        <v>0</v>
      </c>
      <c r="P325" s="94">
        <f>Table1[[#This Row],[quantity on-hand]]*(Table1[[#This Row],[Cost ]]+Table1[[#This Row],[shipping]]+Table1[[#This Row],[Tax]])</f>
        <v>0</v>
      </c>
      <c r="Q325" s="40">
        <v>0</v>
      </c>
      <c r="R325" s="92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4"/>
      <c r="Z325" s="84"/>
      <c r="AA325" s="84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0" t="str">
        <f>IF(Table1[[#This Row],[Buy-now costs]]&gt;0,"X","")</f>
        <v/>
      </c>
      <c r="M326" s="80"/>
      <c r="N326" s="80"/>
      <c r="O326" s="40">
        <v>0</v>
      </c>
      <c r="P326" s="94">
        <f>Table1[[#This Row],[quantity on-hand]]*(Table1[[#This Row],[Cost ]]+Table1[[#This Row],[shipping]]+Table1[[#This Row],[Tax]])</f>
        <v>0</v>
      </c>
      <c r="Q326" s="40">
        <v>0</v>
      </c>
      <c r="R326" s="92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4"/>
      <c r="Z326" s="84"/>
      <c r="AA326" s="84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0" t="str">
        <f>IF(Table1[[#This Row],[Buy-now costs]]&gt;0,"X","")</f>
        <v/>
      </c>
      <c r="M327" s="80"/>
      <c r="N327" s="80"/>
      <c r="O327" s="40">
        <v>0</v>
      </c>
      <c r="P327" s="94">
        <f>Table1[[#This Row],[quantity on-hand]]*(Table1[[#This Row],[Cost ]]+Table1[[#This Row],[shipping]]+Table1[[#This Row],[Tax]])</f>
        <v>0</v>
      </c>
      <c r="Q327" s="40">
        <v>0</v>
      </c>
      <c r="R327" s="92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4"/>
      <c r="Z327" s="84"/>
      <c r="AA327" s="84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0" t="str">
        <f>IF(Table1[[#This Row],[Buy-now costs]]&gt;0,"X","")</f>
        <v/>
      </c>
      <c r="M328" s="80"/>
      <c r="N328" s="80"/>
      <c r="O328" s="40">
        <v>0</v>
      </c>
      <c r="P328" s="94">
        <f>Table1[[#This Row],[quantity on-hand]]*(Table1[[#This Row],[Cost ]]+Table1[[#This Row],[shipping]]+Table1[[#This Row],[Tax]])</f>
        <v>0</v>
      </c>
      <c r="Q328" s="40">
        <v>0</v>
      </c>
      <c r="R328" s="92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4"/>
      <c r="Z328" s="84"/>
      <c r="AA328" s="84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0" t="str">
        <f>IF(Table1[[#This Row],[Buy-now costs]]&gt;0,"X","")</f>
        <v/>
      </c>
      <c r="M329" s="80"/>
      <c r="N329" s="80"/>
      <c r="O329" s="40">
        <v>0</v>
      </c>
      <c r="P329" s="94">
        <f>Table1[[#This Row],[quantity on-hand]]*(Table1[[#This Row],[Cost ]]+Table1[[#This Row],[shipping]]+Table1[[#This Row],[Tax]])</f>
        <v>0</v>
      </c>
      <c r="Q329" s="40">
        <v>0</v>
      </c>
      <c r="R329" s="92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4"/>
      <c r="Z329" s="84"/>
      <c r="AA329" s="84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0" t="str">
        <f>IF(Table1[[#This Row],[Buy-now costs]]&gt;0,"X","")</f>
        <v/>
      </c>
      <c r="M330" s="80"/>
      <c r="N330" s="80"/>
      <c r="O330" s="40">
        <v>0</v>
      </c>
      <c r="P330" s="94">
        <f>Table1[[#This Row],[quantity on-hand]]*(Table1[[#This Row],[Cost ]]+Table1[[#This Row],[shipping]]+Table1[[#This Row],[Tax]])</f>
        <v>0</v>
      </c>
      <c r="Q330" s="40">
        <v>0</v>
      </c>
      <c r="R330" s="92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4"/>
      <c r="Z330" s="84"/>
      <c r="AA330" s="84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0" t="str">
        <f>IF(Table1[[#This Row],[Buy-now costs]]&gt;0,"X","")</f>
        <v/>
      </c>
      <c r="M331" s="80"/>
      <c r="N331" s="80"/>
      <c r="O331" s="40">
        <v>0</v>
      </c>
      <c r="P331" s="94">
        <f>Table1[[#This Row],[quantity on-hand]]*(Table1[[#This Row],[Cost ]]+Table1[[#This Row],[shipping]]+Table1[[#This Row],[Tax]])</f>
        <v>0</v>
      </c>
      <c r="Q331" s="40">
        <v>0</v>
      </c>
      <c r="R331" s="92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4"/>
      <c r="Z331" s="84"/>
      <c r="AA331" s="84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0" t="str">
        <f>IF(Table1[[#This Row],[Buy-now costs]]&gt;0,"X","")</f>
        <v/>
      </c>
      <c r="M332" s="80"/>
      <c r="N332" s="80"/>
      <c r="O332" s="40">
        <v>0</v>
      </c>
      <c r="P332" s="94">
        <f>Table1[[#This Row],[quantity on-hand]]*(Table1[[#This Row],[Cost ]]+Table1[[#This Row],[shipping]]+Table1[[#This Row],[Tax]])</f>
        <v>0</v>
      </c>
      <c r="Q332" s="40">
        <v>0</v>
      </c>
      <c r="R332" s="92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4"/>
      <c r="Z332" s="84"/>
      <c r="AA332" s="84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0" t="str">
        <f>IF(Table1[[#This Row],[Buy-now costs]]&gt;0,"X","")</f>
        <v/>
      </c>
      <c r="M333" s="80"/>
      <c r="N333" s="80"/>
      <c r="O333" s="40">
        <v>0</v>
      </c>
      <c r="P333" s="94">
        <f>Table1[[#This Row],[quantity on-hand]]*(Table1[[#This Row],[Cost ]]+Table1[[#This Row],[shipping]]+Table1[[#This Row],[Tax]])</f>
        <v>0</v>
      </c>
      <c r="Q333" s="40">
        <v>0</v>
      </c>
      <c r="R333" s="92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4"/>
      <c r="Z333" s="84"/>
      <c r="AA333" s="84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0" t="str">
        <f>IF(Table1[[#This Row],[Buy-now costs]]&gt;0,"X","")</f>
        <v/>
      </c>
      <c r="M334" s="80"/>
      <c r="N334" s="80"/>
      <c r="O334" s="40">
        <v>0</v>
      </c>
      <c r="P334" s="94">
        <f>Table1[[#This Row],[quantity on-hand]]*(Table1[[#This Row],[Cost ]]+Table1[[#This Row],[shipping]]+Table1[[#This Row],[Tax]])</f>
        <v>0</v>
      </c>
      <c r="Q334" s="40">
        <v>0</v>
      </c>
      <c r="R334" s="92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4"/>
      <c r="Z334" s="84"/>
      <c r="AA334" s="84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0" t="str">
        <f>IF(Table1[[#This Row],[Buy-now costs]]&gt;0,"X","")</f>
        <v/>
      </c>
      <c r="M335" s="80"/>
      <c r="N335" s="80"/>
      <c r="O335" s="40">
        <v>0</v>
      </c>
      <c r="P335" s="94">
        <f>Table1[[#This Row],[quantity on-hand]]*(Table1[[#This Row],[Cost ]]+Table1[[#This Row],[shipping]]+Table1[[#This Row],[Tax]])</f>
        <v>0</v>
      </c>
      <c r="Q335" s="40">
        <v>0</v>
      </c>
      <c r="R335" s="92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4"/>
      <c r="Z335" s="84"/>
      <c r="AA335" s="84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0" t="str">
        <f>IF(Table1[[#This Row],[Buy-now costs]]&gt;0,"X","")</f>
        <v/>
      </c>
      <c r="M336" s="80"/>
      <c r="N336" s="80"/>
      <c r="O336" s="40">
        <v>0</v>
      </c>
      <c r="P336" s="94">
        <f>Table1[[#This Row],[quantity on-hand]]*(Table1[[#This Row],[Cost ]]+Table1[[#This Row],[shipping]]+Table1[[#This Row],[Tax]])</f>
        <v>0</v>
      </c>
      <c r="Q336" s="40">
        <v>0</v>
      </c>
      <c r="R336" s="92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4"/>
      <c r="Z336" s="84"/>
      <c r="AA336" s="84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0" t="str">
        <f>IF(Table1[[#This Row],[Buy-now costs]]&gt;0,"X","")</f>
        <v/>
      </c>
      <c r="M337" s="80"/>
      <c r="N337" s="80"/>
      <c r="O337" s="40">
        <v>0</v>
      </c>
      <c r="P337" s="94">
        <f>Table1[[#This Row],[quantity on-hand]]*(Table1[[#This Row],[Cost ]]+Table1[[#This Row],[shipping]]+Table1[[#This Row],[Tax]])</f>
        <v>0</v>
      </c>
      <c r="Q337" s="40">
        <v>0</v>
      </c>
      <c r="R337" s="92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4"/>
      <c r="Z337" s="84"/>
      <c r="AA337" s="84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0" t="str">
        <f>IF(Table1[[#This Row],[Buy-now costs]]&gt;0,"X","")</f>
        <v/>
      </c>
      <c r="M338" s="80"/>
      <c r="N338" s="80"/>
      <c r="O338" s="40">
        <v>0</v>
      </c>
      <c r="P338" s="94">
        <f>Table1[[#This Row],[quantity on-hand]]*(Table1[[#This Row],[Cost ]]+Table1[[#This Row],[shipping]]+Table1[[#This Row],[Tax]])</f>
        <v>0</v>
      </c>
      <c r="Q338" s="40">
        <v>0</v>
      </c>
      <c r="R338" s="92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4"/>
      <c r="Z338" s="84"/>
      <c r="AA338" s="84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0" t="str">
        <f>IF(Table1[[#This Row],[Buy-now costs]]&gt;0,"X","")</f>
        <v/>
      </c>
      <c r="M339" s="80"/>
      <c r="N339" s="80"/>
      <c r="O339" s="40">
        <v>0</v>
      </c>
      <c r="P339" s="94">
        <f>Table1[[#This Row],[quantity on-hand]]*(Table1[[#This Row],[Cost ]]+Table1[[#This Row],[shipping]]+Table1[[#This Row],[Tax]])</f>
        <v>0</v>
      </c>
      <c r="Q339" s="40">
        <v>0</v>
      </c>
      <c r="R339" s="92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4"/>
      <c r="Z339" s="84"/>
      <c r="AA339" s="84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0" t="str">
        <f>IF(Table1[[#This Row],[Buy-now costs]]&gt;0,"X","")</f>
        <v/>
      </c>
      <c r="M340" s="80"/>
      <c r="N340" s="80"/>
      <c r="O340" s="40">
        <v>0</v>
      </c>
      <c r="P340" s="94">
        <f>Table1[[#This Row],[quantity on-hand]]*(Table1[[#This Row],[Cost ]]+Table1[[#This Row],[shipping]]+Table1[[#This Row],[Tax]])</f>
        <v>0</v>
      </c>
      <c r="Q340" s="40">
        <v>0</v>
      </c>
      <c r="R340" s="92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4"/>
      <c r="Z340" s="84"/>
      <c r="AA340" s="84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0" t="str">
        <f>IF(Table1[[#This Row],[Buy-now costs]]&gt;0,"X","")</f>
        <v/>
      </c>
      <c r="M341" s="80"/>
      <c r="N341" s="80"/>
      <c r="O341" s="40">
        <v>0</v>
      </c>
      <c r="P341" s="94">
        <f>Table1[[#This Row],[quantity on-hand]]*(Table1[[#This Row],[Cost ]]+Table1[[#This Row],[shipping]]+Table1[[#This Row],[Tax]])</f>
        <v>0</v>
      </c>
      <c r="Q341" s="40">
        <v>0</v>
      </c>
      <c r="R341" s="92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4"/>
      <c r="Z341" s="84"/>
      <c r="AA341" s="84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0" t="str">
        <f>IF(Table1[[#This Row],[Buy-now costs]]&gt;0,"X","")</f>
        <v/>
      </c>
      <c r="M342" s="80"/>
      <c r="N342" s="80"/>
      <c r="O342" s="40">
        <v>0</v>
      </c>
      <c r="P342" s="94">
        <f>Table1[[#This Row],[quantity on-hand]]*(Table1[[#This Row],[Cost ]]+Table1[[#This Row],[shipping]]+Table1[[#This Row],[Tax]])</f>
        <v>0</v>
      </c>
      <c r="Q342" s="40">
        <v>0</v>
      </c>
      <c r="R342" s="92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4"/>
      <c r="Z342" s="84"/>
      <c r="AA342" s="84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0" t="str">
        <f>IF(Table1[[#This Row],[Buy-now costs]]&gt;0,"X","")</f>
        <v/>
      </c>
      <c r="M343" s="80"/>
      <c r="N343" s="80"/>
      <c r="O343" s="40">
        <v>0</v>
      </c>
      <c r="P343" s="94">
        <f>Table1[[#This Row],[quantity on-hand]]*(Table1[[#This Row],[Cost ]]+Table1[[#This Row],[shipping]]+Table1[[#This Row],[Tax]])</f>
        <v>0</v>
      </c>
      <c r="Q343" s="40">
        <v>0</v>
      </c>
      <c r="R343" s="92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4"/>
      <c r="Z343" s="84"/>
      <c r="AA343" s="84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0" t="str">
        <f>IF(Table1[[#This Row],[Buy-now costs]]&gt;0,"X","")</f>
        <v/>
      </c>
      <c r="M344" s="80"/>
      <c r="N344" s="80"/>
      <c r="O344" s="40">
        <v>0</v>
      </c>
      <c r="P344" s="94">
        <f>Table1[[#This Row],[quantity on-hand]]*(Table1[[#This Row],[Cost ]]+Table1[[#This Row],[shipping]]+Table1[[#This Row],[Tax]])</f>
        <v>0</v>
      </c>
      <c r="Q344" s="40">
        <v>0</v>
      </c>
      <c r="R344" s="92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4"/>
      <c r="Z344" s="84"/>
      <c r="AA344" s="84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0" t="str">
        <f>IF(Table1[[#This Row],[Buy-now costs]]&gt;0,"X","")</f>
        <v/>
      </c>
      <c r="M345" s="80"/>
      <c r="N345" s="80"/>
      <c r="O345" s="40">
        <v>0</v>
      </c>
      <c r="P345" s="94">
        <f>Table1[[#This Row],[quantity on-hand]]*(Table1[[#This Row],[Cost ]]+Table1[[#This Row],[shipping]]+Table1[[#This Row],[Tax]])</f>
        <v>0</v>
      </c>
      <c r="Q345" s="40">
        <v>0</v>
      </c>
      <c r="R345" s="92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4"/>
      <c r="Z345" s="84"/>
      <c r="AA345" s="84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0" t="str">
        <f>IF(Table1[[#This Row],[Buy-now costs]]&gt;0,"X","")</f>
        <v/>
      </c>
      <c r="M346" s="80"/>
      <c r="N346" s="80"/>
      <c r="O346" s="40">
        <v>0</v>
      </c>
      <c r="P346" s="94">
        <f>Table1[[#This Row],[quantity on-hand]]*(Table1[[#This Row],[Cost ]]+Table1[[#This Row],[shipping]]+Table1[[#This Row],[Tax]])</f>
        <v>0</v>
      </c>
      <c r="Q346" s="40">
        <v>0</v>
      </c>
      <c r="R346" s="92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4"/>
      <c r="Z346" s="84"/>
      <c r="AA346" s="84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0" t="str">
        <f>IF(Table1[[#This Row],[Buy-now costs]]&gt;0,"X","")</f>
        <v/>
      </c>
      <c r="M347" s="80"/>
      <c r="N347" s="80"/>
      <c r="O347" s="40">
        <v>0</v>
      </c>
      <c r="P347" s="94">
        <f>Table1[[#This Row],[quantity on-hand]]*(Table1[[#This Row],[Cost ]]+Table1[[#This Row],[shipping]]+Table1[[#This Row],[Tax]])</f>
        <v>0</v>
      </c>
      <c r="Q347" s="40">
        <v>0</v>
      </c>
      <c r="R347" s="92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4"/>
      <c r="Z347" s="84"/>
      <c r="AA347" s="84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0" t="str">
        <f>IF(Table1[[#This Row],[Buy-now costs]]&gt;0,"X","")</f>
        <v/>
      </c>
      <c r="M348" s="80"/>
      <c r="N348" s="80"/>
      <c r="O348" s="40">
        <v>0</v>
      </c>
      <c r="P348" s="94">
        <f>Table1[[#This Row],[quantity on-hand]]*(Table1[[#This Row],[Cost ]]+Table1[[#This Row],[shipping]]+Table1[[#This Row],[Tax]])</f>
        <v>0</v>
      </c>
      <c r="Q348" s="40">
        <v>0</v>
      </c>
      <c r="R348" s="92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4"/>
      <c r="Z348" s="84"/>
      <c r="AA348" s="84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0" t="str">
        <f>IF(Table1[[#This Row],[Buy-now costs]]&gt;0,"X","")</f>
        <v/>
      </c>
      <c r="M349" s="80"/>
      <c r="N349" s="80"/>
      <c r="O349" s="40">
        <v>0</v>
      </c>
      <c r="P349" s="94">
        <f>Table1[[#This Row],[quantity on-hand]]*(Table1[[#This Row],[Cost ]]+Table1[[#This Row],[shipping]]+Table1[[#This Row],[Tax]])</f>
        <v>0</v>
      </c>
      <c r="Q349" s="40">
        <v>0</v>
      </c>
      <c r="R349" s="92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4"/>
      <c r="Z349" s="84"/>
      <c r="AA349" s="84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0" t="str">
        <f>IF(Table1[[#This Row],[Buy-now costs]]&gt;0,"X","")</f>
        <v/>
      </c>
      <c r="M350" s="80"/>
      <c r="N350" s="80"/>
      <c r="O350" s="40">
        <v>0</v>
      </c>
      <c r="P350" s="94">
        <f>Table1[[#This Row],[quantity on-hand]]*(Table1[[#This Row],[Cost ]]+Table1[[#This Row],[shipping]]+Table1[[#This Row],[Tax]])</f>
        <v>0</v>
      </c>
      <c r="Q350" s="40">
        <v>0</v>
      </c>
      <c r="R350" s="92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4"/>
      <c r="Z350" s="84"/>
      <c r="AA350" s="84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0" t="str">
        <f>IF(Table1[[#This Row],[Buy-now costs]]&gt;0,"X","")</f>
        <v/>
      </c>
      <c r="M351" s="80"/>
      <c r="N351" s="80"/>
      <c r="O351" s="40">
        <v>0</v>
      </c>
      <c r="P351" s="94">
        <f>Table1[[#This Row],[quantity on-hand]]*(Table1[[#This Row],[Cost ]]+Table1[[#This Row],[shipping]]+Table1[[#This Row],[Tax]])</f>
        <v>0</v>
      </c>
      <c r="Q351" s="40">
        <v>0</v>
      </c>
      <c r="R351" s="92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4"/>
      <c r="Z351" s="84"/>
      <c r="AA351" s="84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0" t="str">
        <f>IF(Table1[[#This Row],[Buy-now costs]]&gt;0,"X","")</f>
        <v/>
      </c>
      <c r="M352" s="80"/>
      <c r="N352" s="80"/>
      <c r="O352" s="40">
        <v>0</v>
      </c>
      <c r="P352" s="94">
        <f>Table1[[#This Row],[quantity on-hand]]*(Table1[[#This Row],[Cost ]]+Table1[[#This Row],[shipping]]+Table1[[#This Row],[Tax]])</f>
        <v>0</v>
      </c>
      <c r="Q352" s="40">
        <v>0</v>
      </c>
      <c r="R352" s="92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4"/>
      <c r="Z352" s="84"/>
      <c r="AA352" s="84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0" t="str">
        <f>IF(Table1[[#This Row],[Buy-now costs]]&gt;0,"X","")</f>
        <v/>
      </c>
      <c r="M353" s="80"/>
      <c r="N353" s="80"/>
      <c r="O353" s="40">
        <v>0</v>
      </c>
      <c r="P353" s="94">
        <f>Table1[[#This Row],[quantity on-hand]]*(Table1[[#This Row],[Cost ]]+Table1[[#This Row],[shipping]]+Table1[[#This Row],[Tax]])</f>
        <v>0</v>
      </c>
      <c r="Q353" s="40">
        <v>0</v>
      </c>
      <c r="R353" s="92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4"/>
      <c r="Z353" s="84"/>
      <c r="AA353" s="84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0" t="str">
        <f>IF(Table1[[#This Row],[Buy-now costs]]&gt;0,"X","")</f>
        <v/>
      </c>
      <c r="M354" s="80"/>
      <c r="N354" s="80"/>
      <c r="O354" s="40">
        <v>0</v>
      </c>
      <c r="P354" s="94">
        <f>Table1[[#This Row],[quantity on-hand]]*(Table1[[#This Row],[Cost ]]+Table1[[#This Row],[shipping]]+Table1[[#This Row],[Tax]])</f>
        <v>0</v>
      </c>
      <c r="Q354" s="40">
        <v>0</v>
      </c>
      <c r="R354" s="92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4"/>
      <c r="Z354" s="84"/>
      <c r="AA354" s="84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0" t="str">
        <f>IF(Table1[[#This Row],[Buy-now costs]]&gt;0,"X","")</f>
        <v/>
      </c>
      <c r="M355" s="80"/>
      <c r="N355" s="80"/>
      <c r="O355" s="40">
        <v>0</v>
      </c>
      <c r="P355" s="94">
        <f>Table1[[#This Row],[quantity on-hand]]*(Table1[[#This Row],[Cost ]]+Table1[[#This Row],[shipping]]+Table1[[#This Row],[Tax]])</f>
        <v>0</v>
      </c>
      <c r="Q355" s="40">
        <v>0</v>
      </c>
      <c r="R355" s="92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4"/>
      <c r="Z355" s="84"/>
      <c r="AA355" s="84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0" t="str">
        <f>IF(Table1[[#This Row],[Buy-now costs]]&gt;0,"X","")</f>
        <v/>
      </c>
      <c r="M356" s="80"/>
      <c r="N356" s="80"/>
      <c r="O356" s="40">
        <v>0</v>
      </c>
      <c r="P356" s="94">
        <f>Table1[[#This Row],[quantity on-hand]]*(Table1[[#This Row],[Cost ]]+Table1[[#This Row],[shipping]]+Table1[[#This Row],[Tax]])</f>
        <v>0</v>
      </c>
      <c r="Q356" s="40">
        <v>0</v>
      </c>
      <c r="R356" s="92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4"/>
      <c r="Z356" s="84"/>
      <c r="AA356" s="84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0" t="str">
        <f>IF(Table1[[#This Row],[Buy-now costs]]&gt;0,"X","")</f>
        <v/>
      </c>
      <c r="M357" s="80"/>
      <c r="N357" s="80"/>
      <c r="O357" s="40">
        <v>0</v>
      </c>
      <c r="P357" s="94">
        <f>Table1[[#This Row],[quantity on-hand]]*(Table1[[#This Row],[Cost ]]+Table1[[#This Row],[shipping]]+Table1[[#This Row],[Tax]])</f>
        <v>0</v>
      </c>
      <c r="Q357" s="40">
        <v>0</v>
      </c>
      <c r="R357" s="92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4"/>
      <c r="Z357" s="84"/>
      <c r="AA357" s="84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0" t="str">
        <f>IF(Table1[[#This Row],[Buy-now costs]]&gt;0,"X","")</f>
        <v/>
      </c>
      <c r="M358" s="80"/>
      <c r="N358" s="80"/>
      <c r="O358" s="40">
        <v>0</v>
      </c>
      <c r="P358" s="94">
        <f>Table1[[#This Row],[quantity on-hand]]*(Table1[[#This Row],[Cost ]]+Table1[[#This Row],[shipping]]+Table1[[#This Row],[Tax]])</f>
        <v>0</v>
      </c>
      <c r="Q358" s="40">
        <v>0</v>
      </c>
      <c r="R358" s="92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4"/>
      <c r="Z358" s="84"/>
      <c r="AA358" s="84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0" t="str">
        <f>IF(Table1[[#This Row],[Buy-now costs]]&gt;0,"X","")</f>
        <v/>
      </c>
      <c r="M359" s="80"/>
      <c r="N359" s="80"/>
      <c r="O359" s="40">
        <v>0</v>
      </c>
      <c r="P359" s="94">
        <f>Table1[[#This Row],[quantity on-hand]]*(Table1[[#This Row],[Cost ]]+Table1[[#This Row],[shipping]]+Table1[[#This Row],[Tax]])</f>
        <v>0</v>
      </c>
      <c r="Q359" s="40">
        <v>0</v>
      </c>
      <c r="R359" s="92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4"/>
      <c r="Z359" s="84"/>
      <c r="AA359" s="84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0" t="str">
        <f>IF(Table1[[#This Row],[Buy-now costs]]&gt;0,"X","")</f>
        <v/>
      </c>
      <c r="M360" s="80"/>
      <c r="N360" s="80"/>
      <c r="O360" s="40">
        <v>0</v>
      </c>
      <c r="P360" s="94">
        <f>Table1[[#This Row],[quantity on-hand]]*(Table1[[#This Row],[Cost ]]+Table1[[#This Row],[shipping]]+Table1[[#This Row],[Tax]])</f>
        <v>0</v>
      </c>
      <c r="Q360" s="40">
        <v>0</v>
      </c>
      <c r="R360" s="92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4"/>
      <c r="Z360" s="84"/>
      <c r="AA360" s="84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0" t="str">
        <f>IF(Table1[[#This Row],[Buy-now costs]]&gt;0,"X","")</f>
        <v/>
      </c>
      <c r="M361" s="80"/>
      <c r="N361" s="80"/>
      <c r="O361" s="40">
        <v>0</v>
      </c>
      <c r="P361" s="94">
        <f>Table1[[#This Row],[quantity on-hand]]*(Table1[[#This Row],[Cost ]]+Table1[[#This Row],[shipping]]+Table1[[#This Row],[Tax]])</f>
        <v>0</v>
      </c>
      <c r="Q361" s="40">
        <v>0</v>
      </c>
      <c r="R361" s="92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4"/>
      <c r="Z361" s="84"/>
      <c r="AA361" s="84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0" t="str">
        <f>IF(Table1[[#This Row],[Buy-now costs]]&gt;0,"X","")</f>
        <v/>
      </c>
      <c r="M362" s="80"/>
      <c r="N362" s="80"/>
      <c r="O362" s="40">
        <v>0</v>
      </c>
      <c r="P362" s="94">
        <f>Table1[[#This Row],[quantity on-hand]]*(Table1[[#This Row],[Cost ]]+Table1[[#This Row],[shipping]]+Table1[[#This Row],[Tax]])</f>
        <v>0</v>
      </c>
      <c r="Q362" s="40">
        <v>0</v>
      </c>
      <c r="R362" s="92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4"/>
      <c r="Z362" s="84"/>
      <c r="AA362" s="84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0" t="str">
        <f>IF(Table1[[#This Row],[Buy-now costs]]&gt;0,"X","")</f>
        <v/>
      </c>
      <c r="M363" s="80"/>
      <c r="N363" s="80"/>
      <c r="O363" s="40">
        <v>0</v>
      </c>
      <c r="P363" s="94">
        <f>Table1[[#This Row],[quantity on-hand]]*(Table1[[#This Row],[Cost ]]+Table1[[#This Row],[shipping]]+Table1[[#This Row],[Tax]])</f>
        <v>0</v>
      </c>
      <c r="Q363" s="40">
        <v>0</v>
      </c>
      <c r="R363" s="92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4"/>
      <c r="Z363" s="84"/>
      <c r="AA363" s="84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0" t="str">
        <f>IF(Table1[[#This Row],[Buy-now costs]]&gt;0,"X","")</f>
        <v/>
      </c>
      <c r="M364" s="80"/>
      <c r="N364" s="80"/>
      <c r="O364" s="40">
        <v>0</v>
      </c>
      <c r="P364" s="94">
        <f>Table1[[#This Row],[quantity on-hand]]*(Table1[[#This Row],[Cost ]]+Table1[[#This Row],[shipping]]+Table1[[#This Row],[Tax]])</f>
        <v>0</v>
      </c>
      <c r="Q364" s="40">
        <v>0</v>
      </c>
      <c r="R364" s="92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4"/>
      <c r="Z364" s="84"/>
      <c r="AA364" s="84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0" t="str">
        <f>IF(Table1[[#This Row],[Buy-now costs]]&gt;0,"X","")</f>
        <v/>
      </c>
      <c r="M365" s="80"/>
      <c r="N365" s="80"/>
      <c r="O365" s="40">
        <v>0</v>
      </c>
      <c r="P365" s="94">
        <f>Table1[[#This Row],[quantity on-hand]]*(Table1[[#This Row],[Cost ]]+Table1[[#This Row],[shipping]]+Table1[[#This Row],[Tax]])</f>
        <v>0</v>
      </c>
      <c r="Q365" s="40">
        <v>0</v>
      </c>
      <c r="R365" s="92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4"/>
      <c r="Z365" s="84"/>
      <c r="AA365" s="84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0" t="str">
        <f>IF(Table1[[#This Row],[Buy-now costs]]&gt;0,"X","")</f>
        <v/>
      </c>
      <c r="M366" s="80"/>
      <c r="N366" s="80"/>
      <c r="O366" s="40">
        <v>0</v>
      </c>
      <c r="P366" s="94">
        <f>Table1[[#This Row],[quantity on-hand]]*(Table1[[#This Row],[Cost ]]+Table1[[#This Row],[shipping]]+Table1[[#This Row],[Tax]])</f>
        <v>0</v>
      </c>
      <c r="Q366" s="40">
        <v>0</v>
      </c>
      <c r="R366" s="92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4"/>
      <c r="Z366" s="84"/>
      <c r="AA366" s="84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0" t="str">
        <f>IF(Table1[[#This Row],[Buy-now costs]]&gt;0,"X","")</f>
        <v/>
      </c>
      <c r="M367" s="80"/>
      <c r="N367" s="80"/>
      <c r="O367" s="40">
        <v>0</v>
      </c>
      <c r="P367" s="94">
        <f>Table1[[#This Row],[quantity on-hand]]*(Table1[[#This Row],[Cost ]]+Table1[[#This Row],[shipping]]+Table1[[#This Row],[Tax]])</f>
        <v>0</v>
      </c>
      <c r="Q367" s="40">
        <v>0</v>
      </c>
      <c r="R367" s="92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4"/>
      <c r="Z367" s="84"/>
      <c r="AA367" s="84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0" t="str">
        <f>IF(Table1[[#This Row],[Buy-now costs]]&gt;0,"X","")</f>
        <v/>
      </c>
      <c r="M368" s="80"/>
      <c r="N368" s="80"/>
      <c r="O368" s="40">
        <v>0</v>
      </c>
      <c r="P368" s="94">
        <f>Table1[[#This Row],[quantity on-hand]]*(Table1[[#This Row],[Cost ]]+Table1[[#This Row],[shipping]]+Table1[[#This Row],[Tax]])</f>
        <v>0</v>
      </c>
      <c r="Q368" s="40">
        <v>0</v>
      </c>
      <c r="R368" s="92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4"/>
      <c r="Z368" s="84"/>
      <c r="AA368" s="84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0" t="str">
        <f>IF(Table1[[#This Row],[Buy-now costs]]&gt;0,"X","")</f>
        <v/>
      </c>
      <c r="M369" s="80"/>
      <c r="N369" s="80"/>
      <c r="O369" s="40">
        <v>0</v>
      </c>
      <c r="P369" s="94">
        <f>Table1[[#This Row],[quantity on-hand]]*(Table1[[#This Row],[Cost ]]+Table1[[#This Row],[shipping]]+Table1[[#This Row],[Tax]])</f>
        <v>0</v>
      </c>
      <c r="Q369" s="40">
        <v>0</v>
      </c>
      <c r="R369" s="92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4"/>
      <c r="Z369" s="84"/>
      <c r="AA369" s="84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0" t="str">
        <f>IF(Table1[[#This Row],[Buy-now costs]]&gt;0,"X","")</f>
        <v/>
      </c>
      <c r="M370" s="80"/>
      <c r="N370" s="80"/>
      <c r="O370" s="40">
        <v>0</v>
      </c>
      <c r="P370" s="94">
        <f>Table1[[#This Row],[quantity on-hand]]*(Table1[[#This Row],[Cost ]]+Table1[[#This Row],[shipping]]+Table1[[#This Row],[Tax]])</f>
        <v>0</v>
      </c>
      <c r="Q370" s="40">
        <v>0</v>
      </c>
      <c r="R370" s="92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4"/>
      <c r="Z370" s="84"/>
      <c r="AA370" s="84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0" t="str">
        <f>IF(Table1[[#This Row],[Buy-now costs]]&gt;0,"X","")</f>
        <v/>
      </c>
      <c r="M371" s="80"/>
      <c r="N371" s="80"/>
      <c r="O371" s="40">
        <v>0</v>
      </c>
      <c r="P371" s="94">
        <f>Table1[[#This Row],[quantity on-hand]]*(Table1[[#This Row],[Cost ]]+Table1[[#This Row],[shipping]]+Table1[[#This Row],[Tax]])</f>
        <v>0</v>
      </c>
      <c r="Q371" s="40">
        <v>0</v>
      </c>
      <c r="R371" s="92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4"/>
      <c r="Z371" s="84"/>
      <c r="AA371" s="84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0" t="str">
        <f>IF(Table1[[#This Row],[Buy-now costs]]&gt;0,"X","")</f>
        <v/>
      </c>
      <c r="M372" s="80"/>
      <c r="N372" s="80"/>
      <c r="O372" s="40">
        <v>0</v>
      </c>
      <c r="P372" s="94">
        <f>Table1[[#This Row],[quantity on-hand]]*(Table1[[#This Row],[Cost ]]+Table1[[#This Row],[shipping]]+Table1[[#This Row],[Tax]])</f>
        <v>0</v>
      </c>
      <c r="Q372" s="40">
        <v>0</v>
      </c>
      <c r="R372" s="92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4"/>
      <c r="Z372" s="84"/>
      <c r="AA372" s="84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0" t="str">
        <f>IF(Table1[[#This Row],[Buy-now costs]]&gt;0,"X","")</f>
        <v/>
      </c>
      <c r="M373" s="80"/>
      <c r="N373" s="80"/>
      <c r="O373" s="40">
        <v>0</v>
      </c>
      <c r="P373" s="94">
        <f>Table1[[#This Row],[quantity on-hand]]*(Table1[[#This Row],[Cost ]]+Table1[[#This Row],[shipping]]+Table1[[#This Row],[Tax]])</f>
        <v>0</v>
      </c>
      <c r="Q373" s="40">
        <v>0</v>
      </c>
      <c r="R373" s="92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4"/>
      <c r="Z373" s="84"/>
      <c r="AA373" s="84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0" t="str">
        <f>IF(Table1[[#This Row],[Buy-now costs]]&gt;0,"X","")</f>
        <v/>
      </c>
      <c r="M374" s="80"/>
      <c r="N374" s="80"/>
      <c r="O374" s="40">
        <v>0</v>
      </c>
      <c r="P374" s="94">
        <f>Table1[[#This Row],[quantity on-hand]]*(Table1[[#This Row],[Cost ]]+Table1[[#This Row],[shipping]]+Table1[[#This Row],[Tax]])</f>
        <v>0</v>
      </c>
      <c r="Q374" s="40">
        <v>0</v>
      </c>
      <c r="R374" s="92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4"/>
      <c r="Z374" s="84"/>
      <c r="AA374" s="84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0" t="str">
        <f>IF(Table1[[#This Row],[Buy-now costs]]&gt;0,"X","")</f>
        <v/>
      </c>
      <c r="M375" s="80"/>
      <c r="N375" s="80"/>
      <c r="O375" s="40">
        <v>0</v>
      </c>
      <c r="P375" s="94">
        <f>Table1[[#This Row],[quantity on-hand]]*(Table1[[#This Row],[Cost ]]+Table1[[#This Row],[shipping]]+Table1[[#This Row],[Tax]])</f>
        <v>0</v>
      </c>
      <c r="Q375" s="40">
        <v>0</v>
      </c>
      <c r="R375" s="92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4"/>
      <c r="Z375" s="84"/>
      <c r="AA375" s="84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0" t="str">
        <f>IF(Table1[[#This Row],[Buy-now costs]]&gt;0,"X","")</f>
        <v/>
      </c>
      <c r="M376" s="80"/>
      <c r="N376" s="80"/>
      <c r="O376" s="40">
        <v>0</v>
      </c>
      <c r="P376" s="94">
        <f>Table1[[#This Row],[quantity on-hand]]*(Table1[[#This Row],[Cost ]]+Table1[[#This Row],[shipping]]+Table1[[#This Row],[Tax]])</f>
        <v>0</v>
      </c>
      <c r="Q376" s="40">
        <v>0</v>
      </c>
      <c r="R376" s="92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4"/>
      <c r="Z376" s="84"/>
      <c r="AA376" s="84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0" t="str">
        <f>IF(Table1[[#This Row],[Buy-now costs]]&gt;0,"X","")</f>
        <v/>
      </c>
      <c r="M377" s="80"/>
      <c r="N377" s="80"/>
      <c r="O377" s="40">
        <v>0</v>
      </c>
      <c r="P377" s="94">
        <f>Table1[[#This Row],[quantity on-hand]]*(Table1[[#This Row],[Cost ]]+Table1[[#This Row],[shipping]]+Table1[[#This Row],[Tax]])</f>
        <v>0</v>
      </c>
      <c r="Q377" s="40">
        <v>0</v>
      </c>
      <c r="R377" s="92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4"/>
      <c r="Z377" s="84"/>
      <c r="AA377" s="84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0" t="str">
        <f>IF(Table1[[#This Row],[Buy-now costs]]&gt;0,"X","")</f>
        <v/>
      </c>
      <c r="M378" s="80"/>
      <c r="N378" s="80"/>
      <c r="O378" s="40">
        <v>0</v>
      </c>
      <c r="P378" s="94">
        <f>Table1[[#This Row],[quantity on-hand]]*(Table1[[#This Row],[Cost ]]+Table1[[#This Row],[shipping]]+Table1[[#This Row],[Tax]])</f>
        <v>0</v>
      </c>
      <c r="Q378" s="40">
        <v>0</v>
      </c>
      <c r="R378" s="92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4"/>
      <c r="Z378" s="84"/>
      <c r="AA378" s="84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0" t="str">
        <f>IF(Table1[[#This Row],[Buy-now costs]]&gt;0,"X","")</f>
        <v/>
      </c>
      <c r="M379" s="80"/>
      <c r="N379" s="80"/>
      <c r="O379" s="40">
        <v>0</v>
      </c>
      <c r="P379" s="94">
        <f>Table1[[#This Row],[quantity on-hand]]*(Table1[[#This Row],[Cost ]]+Table1[[#This Row],[shipping]]+Table1[[#This Row],[Tax]])</f>
        <v>0</v>
      </c>
      <c r="Q379" s="40">
        <v>0</v>
      </c>
      <c r="R379" s="92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4"/>
      <c r="Z379" s="84"/>
      <c r="AA379" s="84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0" t="str">
        <f>IF(Table1[[#This Row],[Buy-now costs]]&gt;0,"X","")</f>
        <v/>
      </c>
      <c r="M380" s="80"/>
      <c r="N380" s="80"/>
      <c r="O380" s="40">
        <v>0</v>
      </c>
      <c r="P380" s="94">
        <f>Table1[[#This Row],[quantity on-hand]]*(Table1[[#This Row],[Cost ]]+Table1[[#This Row],[shipping]]+Table1[[#This Row],[Tax]])</f>
        <v>0</v>
      </c>
      <c r="Q380" s="40">
        <v>0</v>
      </c>
      <c r="R380" s="92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4"/>
      <c r="Z380" s="84"/>
      <c r="AA380" s="84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0" t="str">
        <f>IF(Table1[[#This Row],[Buy-now costs]]&gt;0,"X","")</f>
        <v/>
      </c>
      <c r="M381" s="80"/>
      <c r="N381" s="80"/>
      <c r="O381" s="40">
        <v>0</v>
      </c>
      <c r="P381" s="94">
        <f>Table1[[#This Row],[quantity on-hand]]*(Table1[[#This Row],[Cost ]]+Table1[[#This Row],[shipping]]+Table1[[#This Row],[Tax]])</f>
        <v>0</v>
      </c>
      <c r="Q381" s="40">
        <v>0</v>
      </c>
      <c r="R381" s="92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4"/>
      <c r="Z381" s="84"/>
      <c r="AA381" s="84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0" t="str">
        <f>IF(Table1[[#This Row],[Buy-now costs]]&gt;0,"X","")</f>
        <v/>
      </c>
      <c r="M382" s="80"/>
      <c r="N382" s="80"/>
      <c r="O382" s="40">
        <v>0</v>
      </c>
      <c r="P382" s="94">
        <f>Table1[[#This Row],[quantity on-hand]]*(Table1[[#This Row],[Cost ]]+Table1[[#This Row],[shipping]]+Table1[[#This Row],[Tax]])</f>
        <v>0</v>
      </c>
      <c r="Q382" s="40">
        <v>0</v>
      </c>
      <c r="R382" s="92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4"/>
      <c r="Z382" s="84"/>
      <c r="AA382" s="84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0" t="str">
        <f>IF(Table1[[#This Row],[Buy-now costs]]&gt;0,"X","")</f>
        <v/>
      </c>
      <c r="M383" s="80"/>
      <c r="N383" s="80"/>
      <c r="O383" s="40">
        <v>0</v>
      </c>
      <c r="P383" s="94">
        <f>Table1[[#This Row],[quantity on-hand]]*(Table1[[#This Row],[Cost ]]+Table1[[#This Row],[shipping]]+Table1[[#This Row],[Tax]])</f>
        <v>0</v>
      </c>
      <c r="Q383" s="40">
        <v>0</v>
      </c>
      <c r="R383" s="92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4"/>
      <c r="Z383" s="84"/>
      <c r="AA383" s="84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0" t="str">
        <f>IF(Table1[[#This Row],[Buy-now costs]]&gt;0,"X","")</f>
        <v/>
      </c>
      <c r="M384" s="80"/>
      <c r="N384" s="80"/>
      <c r="O384" s="40">
        <v>0</v>
      </c>
      <c r="P384" s="94">
        <f>Table1[[#This Row],[quantity on-hand]]*(Table1[[#This Row],[Cost ]]+Table1[[#This Row],[shipping]]+Table1[[#This Row],[Tax]])</f>
        <v>0</v>
      </c>
      <c r="Q384" s="40">
        <v>0</v>
      </c>
      <c r="R384" s="92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4"/>
      <c r="Z384" s="84"/>
      <c r="AA384" s="84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0" t="str">
        <f>IF(Table1[[#This Row],[Buy-now costs]]&gt;0,"X","")</f>
        <v/>
      </c>
      <c r="M385" s="80"/>
      <c r="N385" s="80"/>
      <c r="O385" s="40">
        <v>0</v>
      </c>
      <c r="P385" s="94">
        <f>Table1[[#This Row],[quantity on-hand]]*(Table1[[#This Row],[Cost ]]+Table1[[#This Row],[shipping]]+Table1[[#This Row],[Tax]])</f>
        <v>0</v>
      </c>
      <c r="Q385" s="40">
        <v>0</v>
      </c>
      <c r="R385" s="92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4"/>
      <c r="Z385" s="84"/>
      <c r="AA385" s="84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0" t="str">
        <f>IF(Table1[[#This Row],[Buy-now costs]]&gt;0,"X","")</f>
        <v/>
      </c>
      <c r="M386" s="80"/>
      <c r="N386" s="80"/>
      <c r="O386" s="40">
        <v>0</v>
      </c>
      <c r="P386" s="94">
        <f>Table1[[#This Row],[quantity on-hand]]*(Table1[[#This Row],[Cost ]]+Table1[[#This Row],[shipping]]+Table1[[#This Row],[Tax]])</f>
        <v>0</v>
      </c>
      <c r="Q386" s="40">
        <v>0</v>
      </c>
      <c r="R386" s="92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4"/>
      <c r="Z386" s="84"/>
      <c r="AA386" s="84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0" t="str">
        <f>IF(Table1[[#This Row],[Buy-now costs]]&gt;0,"X","")</f>
        <v/>
      </c>
      <c r="M387" s="80"/>
      <c r="N387" s="80"/>
      <c r="O387" s="40">
        <v>0</v>
      </c>
      <c r="P387" s="94">
        <f>Table1[[#This Row],[quantity on-hand]]*(Table1[[#This Row],[Cost ]]+Table1[[#This Row],[shipping]]+Table1[[#This Row],[Tax]])</f>
        <v>0</v>
      </c>
      <c r="Q387" s="40">
        <v>0</v>
      </c>
      <c r="R387" s="92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4"/>
      <c r="Z387" s="84"/>
      <c r="AA387" s="84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0" t="str">
        <f>IF(Table1[[#This Row],[Buy-now costs]]&gt;0,"X","")</f>
        <v/>
      </c>
      <c r="M388" s="80"/>
      <c r="N388" s="80"/>
      <c r="O388" s="40">
        <v>0</v>
      </c>
      <c r="P388" s="94">
        <f>Table1[[#This Row],[quantity on-hand]]*(Table1[[#This Row],[Cost ]]+Table1[[#This Row],[shipping]]+Table1[[#This Row],[Tax]])</f>
        <v>0</v>
      </c>
      <c r="Q388" s="40">
        <v>0</v>
      </c>
      <c r="R388" s="92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4"/>
      <c r="Z388" s="84"/>
      <c r="AA388" s="84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0" t="str">
        <f>IF(Table1[[#This Row],[Buy-now costs]]&gt;0,"X","")</f>
        <v/>
      </c>
      <c r="M389" s="80"/>
      <c r="N389" s="80"/>
      <c r="O389" s="40">
        <v>0</v>
      </c>
      <c r="P389" s="94">
        <f>Table1[[#This Row],[quantity on-hand]]*(Table1[[#This Row],[Cost ]]+Table1[[#This Row],[shipping]]+Table1[[#This Row],[Tax]])</f>
        <v>0</v>
      </c>
      <c r="Q389" s="40">
        <v>0</v>
      </c>
      <c r="R389" s="92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4"/>
      <c r="Z389" s="84"/>
      <c r="AA389" s="84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0" t="str">
        <f>IF(Table1[[#This Row],[Buy-now costs]]&gt;0,"X","")</f>
        <v/>
      </c>
      <c r="M390" s="80"/>
      <c r="N390" s="80"/>
      <c r="O390" s="40">
        <v>0</v>
      </c>
      <c r="P390" s="94">
        <f>Table1[[#This Row],[quantity on-hand]]*(Table1[[#This Row],[Cost ]]+Table1[[#This Row],[shipping]]+Table1[[#This Row],[Tax]])</f>
        <v>0</v>
      </c>
      <c r="Q390" s="40">
        <v>0</v>
      </c>
      <c r="R390" s="92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4"/>
      <c r="Z390" s="84"/>
      <c r="AA390" s="84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0" t="str">
        <f>IF(Table1[[#This Row],[Buy-now costs]]&gt;0,"X","")</f>
        <v/>
      </c>
      <c r="M391" s="80"/>
      <c r="N391" s="80"/>
      <c r="O391" s="40">
        <v>0</v>
      </c>
      <c r="P391" s="94">
        <f>Table1[[#This Row],[quantity on-hand]]*(Table1[[#This Row],[Cost ]]+Table1[[#This Row],[shipping]]+Table1[[#This Row],[Tax]])</f>
        <v>0</v>
      </c>
      <c r="Q391" s="40">
        <v>0</v>
      </c>
      <c r="R391" s="92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4"/>
      <c r="Z391" s="84"/>
      <c r="AA391" s="84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0" t="str">
        <f>IF(Table1[[#This Row],[Buy-now costs]]&gt;0,"X","")</f>
        <v/>
      </c>
      <c r="M392" s="80"/>
      <c r="N392" s="80"/>
      <c r="O392" s="40">
        <v>0</v>
      </c>
      <c r="P392" s="94">
        <f>Table1[[#This Row],[quantity on-hand]]*(Table1[[#This Row],[Cost ]]+Table1[[#This Row],[shipping]]+Table1[[#This Row],[Tax]])</f>
        <v>0</v>
      </c>
      <c r="Q392" s="40">
        <v>0</v>
      </c>
      <c r="R392" s="92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4"/>
      <c r="Z392" s="84"/>
      <c r="AA392" s="84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0" t="str">
        <f>IF(Table1[[#This Row],[Buy-now costs]]&gt;0,"X","")</f>
        <v/>
      </c>
      <c r="M393" s="80"/>
      <c r="N393" s="80"/>
      <c r="O393" s="40">
        <v>0</v>
      </c>
      <c r="P393" s="94">
        <f>Table1[[#This Row],[quantity on-hand]]*(Table1[[#This Row],[Cost ]]+Table1[[#This Row],[shipping]]+Table1[[#This Row],[Tax]])</f>
        <v>0</v>
      </c>
      <c r="Q393" s="40">
        <v>0</v>
      </c>
      <c r="R393" s="92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4"/>
      <c r="Z393" s="84"/>
      <c r="AA393" s="84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0" t="str">
        <f>IF(Table1[[#This Row],[Buy-now costs]]&gt;0,"X","")</f>
        <v/>
      </c>
      <c r="M394" s="80"/>
      <c r="N394" s="80"/>
      <c r="O394" s="40">
        <v>0</v>
      </c>
      <c r="P394" s="94">
        <f>Table1[[#This Row],[quantity on-hand]]*(Table1[[#This Row],[Cost ]]+Table1[[#This Row],[shipping]]+Table1[[#This Row],[Tax]])</f>
        <v>0</v>
      </c>
      <c r="Q394" s="40">
        <v>0</v>
      </c>
      <c r="R394" s="92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4"/>
      <c r="Z394" s="84"/>
      <c r="AA394" s="84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0" t="str">
        <f>IF(Table1[[#This Row],[Buy-now costs]]&gt;0,"X","")</f>
        <v/>
      </c>
      <c r="M395" s="80"/>
      <c r="N395" s="80"/>
      <c r="O395" s="40">
        <v>0</v>
      </c>
      <c r="P395" s="94">
        <f>Table1[[#This Row],[quantity on-hand]]*(Table1[[#This Row],[Cost ]]+Table1[[#This Row],[shipping]]+Table1[[#This Row],[Tax]])</f>
        <v>0</v>
      </c>
      <c r="Q395" s="40">
        <v>0</v>
      </c>
      <c r="R395" s="92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4"/>
      <c r="Z395" s="84"/>
      <c r="AA395" s="84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0" t="str">
        <f>IF(Table1[[#This Row],[Buy-now costs]]&gt;0,"X","")</f>
        <v/>
      </c>
      <c r="M396" s="80"/>
      <c r="N396" s="80"/>
      <c r="O396" s="40">
        <v>0</v>
      </c>
      <c r="P396" s="94">
        <f>Table1[[#This Row],[quantity on-hand]]*(Table1[[#This Row],[Cost ]]+Table1[[#This Row],[shipping]]+Table1[[#This Row],[Tax]])</f>
        <v>0</v>
      </c>
      <c r="Q396" s="40">
        <v>0</v>
      </c>
      <c r="R396" s="92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4"/>
      <c r="Z396" s="84"/>
      <c r="AA396" s="84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0" t="str">
        <f>IF(Table1[[#This Row],[Buy-now costs]]&gt;0,"X","")</f>
        <v/>
      </c>
      <c r="M397" s="80"/>
      <c r="N397" s="80"/>
      <c r="O397" s="40">
        <v>0</v>
      </c>
      <c r="P397" s="94">
        <f>Table1[[#This Row],[quantity on-hand]]*(Table1[[#This Row],[Cost ]]+Table1[[#This Row],[shipping]]+Table1[[#This Row],[Tax]])</f>
        <v>0</v>
      </c>
      <c r="Q397" s="40">
        <v>0</v>
      </c>
      <c r="R397" s="92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4"/>
      <c r="Z397" s="84"/>
      <c r="AA397" s="84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0" t="str">
        <f>IF(Table1[[#This Row],[Buy-now costs]]&gt;0,"X","")</f>
        <v/>
      </c>
      <c r="M398" s="80"/>
      <c r="N398" s="80"/>
      <c r="O398" s="40">
        <v>0</v>
      </c>
      <c r="P398" s="94">
        <f>Table1[[#This Row],[quantity on-hand]]*(Table1[[#This Row],[Cost ]]+Table1[[#This Row],[shipping]]+Table1[[#This Row],[Tax]])</f>
        <v>0</v>
      </c>
      <c r="Q398" s="40">
        <v>0</v>
      </c>
      <c r="R398" s="92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4"/>
      <c r="Z398" s="84"/>
      <c r="AA398" s="84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0" t="str">
        <f>IF(Table1[[#This Row],[Buy-now costs]]&gt;0,"X","")</f>
        <v/>
      </c>
      <c r="M399" s="80"/>
      <c r="N399" s="80"/>
      <c r="O399" s="40">
        <v>0</v>
      </c>
      <c r="P399" s="94">
        <f>Table1[[#This Row],[quantity on-hand]]*(Table1[[#This Row],[Cost ]]+Table1[[#This Row],[shipping]]+Table1[[#This Row],[Tax]])</f>
        <v>0</v>
      </c>
      <c r="Q399" s="40">
        <v>0</v>
      </c>
      <c r="R399" s="92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4"/>
      <c r="Z399" s="84"/>
      <c r="AA399" s="84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0" t="str">
        <f>IF(Table1[[#This Row],[Buy-now costs]]&gt;0,"X","")</f>
        <v/>
      </c>
      <c r="M400" s="80"/>
      <c r="N400" s="80"/>
      <c r="O400" s="40">
        <v>0</v>
      </c>
      <c r="P400" s="94">
        <f>Table1[[#This Row],[quantity on-hand]]*(Table1[[#This Row],[Cost ]]+Table1[[#This Row],[shipping]]+Table1[[#This Row],[Tax]])</f>
        <v>0</v>
      </c>
      <c r="Q400" s="40">
        <v>0</v>
      </c>
      <c r="R400" s="92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4"/>
      <c r="Z400" s="84"/>
      <c r="AA400" s="84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0" t="str">
        <f>IF(Table1[[#This Row],[Buy-now costs]]&gt;0,"X","")</f>
        <v/>
      </c>
      <c r="M401" s="80"/>
      <c r="N401" s="80"/>
      <c r="O401" s="40">
        <v>0</v>
      </c>
      <c r="P401" s="94">
        <f>Table1[[#This Row],[quantity on-hand]]*(Table1[[#This Row],[Cost ]]+Table1[[#This Row],[shipping]]+Table1[[#This Row],[Tax]])</f>
        <v>0</v>
      </c>
      <c r="Q401" s="40">
        <v>0</v>
      </c>
      <c r="R401" s="92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4"/>
      <c r="Z401" s="84"/>
      <c r="AA401" s="84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0" t="str">
        <f>IF(Table1[[#This Row],[Buy-now costs]]&gt;0,"X","")</f>
        <v/>
      </c>
      <c r="M402" s="80"/>
      <c r="N402" s="80"/>
      <c r="O402" s="40">
        <v>0</v>
      </c>
      <c r="P402" s="94">
        <f>Table1[[#This Row],[quantity on-hand]]*(Table1[[#This Row],[Cost ]]+Table1[[#This Row],[shipping]]+Table1[[#This Row],[Tax]])</f>
        <v>0</v>
      </c>
      <c r="Q402" s="40">
        <v>0</v>
      </c>
      <c r="R402" s="92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4"/>
      <c r="Z402" s="84"/>
      <c r="AA402" s="84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0" t="str">
        <f>IF(Table1[[#This Row],[Buy-now costs]]&gt;0,"X","")</f>
        <v/>
      </c>
      <c r="M403" s="80"/>
      <c r="N403" s="80"/>
      <c r="O403" s="40">
        <v>0</v>
      </c>
      <c r="P403" s="94">
        <f>Table1[[#This Row],[quantity on-hand]]*(Table1[[#This Row],[Cost ]]+Table1[[#This Row],[shipping]]+Table1[[#This Row],[Tax]])</f>
        <v>0</v>
      </c>
      <c r="Q403" s="40">
        <v>0</v>
      </c>
      <c r="R403" s="92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4"/>
      <c r="Z403" s="84"/>
      <c r="AA403" s="84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0" t="str">
        <f>IF(Table1[[#This Row],[Buy-now costs]]&gt;0,"X","")</f>
        <v/>
      </c>
      <c r="M404" s="80"/>
      <c r="N404" s="80"/>
      <c r="O404" s="40">
        <v>0</v>
      </c>
      <c r="P404" s="94">
        <f>Table1[[#This Row],[quantity on-hand]]*(Table1[[#This Row],[Cost ]]+Table1[[#This Row],[shipping]]+Table1[[#This Row],[Tax]])</f>
        <v>0</v>
      </c>
      <c r="Q404" s="40">
        <v>0</v>
      </c>
      <c r="R404" s="92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4"/>
      <c r="Z404" s="84"/>
      <c r="AA404" s="84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0" t="str">
        <f>IF(Table1[[#This Row],[Buy-now costs]]&gt;0,"X","")</f>
        <v/>
      </c>
      <c r="M405" s="80"/>
      <c r="N405" s="80"/>
      <c r="O405" s="40">
        <v>0</v>
      </c>
      <c r="P405" s="94">
        <f>Table1[[#This Row],[quantity on-hand]]*(Table1[[#This Row],[Cost ]]+Table1[[#This Row],[shipping]]+Table1[[#This Row],[Tax]])</f>
        <v>0</v>
      </c>
      <c r="Q405" s="40">
        <v>0</v>
      </c>
      <c r="R405" s="92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4"/>
      <c r="Z405" s="84"/>
      <c r="AA405" s="84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0" t="str">
        <f>IF(Table1[[#This Row],[Buy-now costs]]&gt;0,"X","")</f>
        <v/>
      </c>
      <c r="M406" s="80"/>
      <c r="N406" s="80"/>
      <c r="O406" s="40">
        <v>0</v>
      </c>
      <c r="P406" s="94">
        <f>Table1[[#This Row],[quantity on-hand]]*(Table1[[#This Row],[Cost ]]+Table1[[#This Row],[shipping]]+Table1[[#This Row],[Tax]])</f>
        <v>0</v>
      </c>
      <c r="Q406" s="40">
        <v>0</v>
      </c>
      <c r="R406" s="92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4"/>
      <c r="Z406" s="84"/>
      <c r="AA406" s="84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0" t="str">
        <f>IF(Table1[[#This Row],[Buy-now costs]]&gt;0,"X","")</f>
        <v/>
      </c>
      <c r="M407" s="80"/>
      <c r="N407" s="80"/>
      <c r="O407" s="40">
        <v>0</v>
      </c>
      <c r="P407" s="94">
        <f>Table1[[#This Row],[quantity on-hand]]*(Table1[[#This Row],[Cost ]]+Table1[[#This Row],[shipping]]+Table1[[#This Row],[Tax]])</f>
        <v>0</v>
      </c>
      <c r="Q407" s="40">
        <v>0</v>
      </c>
      <c r="R407" s="92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4"/>
      <c r="Z407" s="84"/>
      <c r="AA407" s="84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0" t="str">
        <f>IF(Table1[[#This Row],[Buy-now costs]]&gt;0,"X","")</f>
        <v/>
      </c>
      <c r="M408" s="80"/>
      <c r="N408" s="80"/>
      <c r="O408" s="40">
        <v>0</v>
      </c>
      <c r="P408" s="94">
        <f>Table1[[#This Row],[quantity on-hand]]*(Table1[[#This Row],[Cost ]]+Table1[[#This Row],[shipping]]+Table1[[#This Row],[Tax]])</f>
        <v>0</v>
      </c>
      <c r="Q408" s="40">
        <v>0</v>
      </c>
      <c r="R408" s="92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4"/>
      <c r="Z408" s="84"/>
      <c r="AA408" s="84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0" t="str">
        <f>IF(Table1[[#This Row],[Buy-now costs]]&gt;0,"X","")</f>
        <v/>
      </c>
      <c r="M409" s="80"/>
      <c r="N409" s="80"/>
      <c r="O409" s="40">
        <v>0</v>
      </c>
      <c r="P409" s="94">
        <f>Table1[[#This Row],[quantity on-hand]]*(Table1[[#This Row],[Cost ]]+Table1[[#This Row],[shipping]]+Table1[[#This Row],[Tax]])</f>
        <v>0</v>
      </c>
      <c r="Q409" s="40">
        <v>0</v>
      </c>
      <c r="R409" s="92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4"/>
      <c r="Z409" s="84"/>
      <c r="AA409" s="84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0" t="str">
        <f>IF(Table1[[#This Row],[Buy-now costs]]&gt;0,"X","")</f>
        <v/>
      </c>
      <c r="M410" s="80"/>
      <c r="N410" s="80"/>
      <c r="O410" s="40">
        <v>0</v>
      </c>
      <c r="P410" s="94">
        <f>Table1[[#This Row],[quantity on-hand]]*(Table1[[#This Row],[Cost ]]+Table1[[#This Row],[shipping]]+Table1[[#This Row],[Tax]])</f>
        <v>0</v>
      </c>
      <c r="Q410" s="40">
        <v>0</v>
      </c>
      <c r="R410" s="92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4"/>
      <c r="Z410" s="84"/>
      <c r="AA410" s="84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0" t="str">
        <f>IF(Table1[[#This Row],[Buy-now costs]]&gt;0,"X","")</f>
        <v/>
      </c>
      <c r="M411" s="80"/>
      <c r="N411" s="80"/>
      <c r="O411" s="40">
        <v>0</v>
      </c>
      <c r="P411" s="94">
        <f>Table1[[#This Row],[quantity on-hand]]*(Table1[[#This Row],[Cost ]]+Table1[[#This Row],[shipping]]+Table1[[#This Row],[Tax]])</f>
        <v>0</v>
      </c>
      <c r="Q411" s="40">
        <v>0</v>
      </c>
      <c r="R411" s="92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4"/>
      <c r="Z411" s="84"/>
      <c r="AA411" s="84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0" t="str">
        <f>IF(Table1[[#This Row],[Buy-now costs]]&gt;0,"X","")</f>
        <v/>
      </c>
      <c r="M412" s="80"/>
      <c r="N412" s="80"/>
      <c r="O412" s="40">
        <v>0</v>
      </c>
      <c r="P412" s="94">
        <f>Table1[[#This Row],[quantity on-hand]]*(Table1[[#This Row],[Cost ]]+Table1[[#This Row],[shipping]]+Table1[[#This Row],[Tax]])</f>
        <v>0</v>
      </c>
      <c r="Q412" s="40">
        <v>0</v>
      </c>
      <c r="R412" s="92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4"/>
      <c r="Z412" s="84"/>
      <c r="AA412" s="84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0" t="str">
        <f>IF(Table1[[#This Row],[Buy-now costs]]&gt;0,"X","")</f>
        <v/>
      </c>
      <c r="M413" s="80"/>
      <c r="N413" s="80"/>
      <c r="O413" s="40">
        <v>0</v>
      </c>
      <c r="P413" s="94">
        <f>Table1[[#This Row],[quantity on-hand]]*(Table1[[#This Row],[Cost ]]+Table1[[#This Row],[shipping]]+Table1[[#This Row],[Tax]])</f>
        <v>0</v>
      </c>
      <c r="Q413" s="40">
        <v>0</v>
      </c>
      <c r="R413" s="92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4"/>
      <c r="Z413" s="84"/>
      <c r="AA413" s="84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0" t="str">
        <f>IF(Table1[[#This Row],[Buy-now costs]]&gt;0,"X","")</f>
        <v/>
      </c>
      <c r="M414" s="80"/>
      <c r="N414" s="80"/>
      <c r="O414" s="40">
        <v>0</v>
      </c>
      <c r="P414" s="94">
        <f>Table1[[#This Row],[quantity on-hand]]*(Table1[[#This Row],[Cost ]]+Table1[[#This Row],[shipping]]+Table1[[#This Row],[Tax]])</f>
        <v>0</v>
      </c>
      <c r="Q414" s="40">
        <v>0</v>
      </c>
      <c r="R414" s="92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4"/>
      <c r="Z414" s="84"/>
      <c r="AA414" s="84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0" t="str">
        <f>IF(Table1[[#This Row],[Buy-now costs]]&gt;0,"X","")</f>
        <v/>
      </c>
      <c r="M415" s="80"/>
      <c r="N415" s="80"/>
      <c r="O415" s="40">
        <v>0</v>
      </c>
      <c r="P415" s="94">
        <f>Table1[[#This Row],[quantity on-hand]]*(Table1[[#This Row],[Cost ]]+Table1[[#This Row],[shipping]]+Table1[[#This Row],[Tax]])</f>
        <v>0</v>
      </c>
      <c r="Q415" s="40">
        <v>0</v>
      </c>
      <c r="R415" s="92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4"/>
      <c r="Z415" s="84"/>
      <c r="AA415" s="84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0" t="str">
        <f>IF(Table1[[#This Row],[Buy-now costs]]&gt;0,"X","")</f>
        <v/>
      </c>
      <c r="M416" s="80"/>
      <c r="N416" s="80"/>
      <c r="O416" s="40">
        <v>0</v>
      </c>
      <c r="P416" s="94">
        <f>Table1[[#This Row],[quantity on-hand]]*(Table1[[#This Row],[Cost ]]+Table1[[#This Row],[shipping]]+Table1[[#This Row],[Tax]])</f>
        <v>0</v>
      </c>
      <c r="Q416" s="40">
        <v>0</v>
      </c>
      <c r="R416" s="92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4"/>
      <c r="Z416" s="84"/>
      <c r="AA416" s="84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0" t="str">
        <f>IF(Table1[[#This Row],[Buy-now costs]]&gt;0,"X","")</f>
        <v/>
      </c>
      <c r="M417" s="80"/>
      <c r="N417" s="80"/>
      <c r="O417" s="40">
        <v>0</v>
      </c>
      <c r="P417" s="94">
        <f>Table1[[#This Row],[quantity on-hand]]*(Table1[[#This Row],[Cost ]]+Table1[[#This Row],[shipping]]+Table1[[#This Row],[Tax]])</f>
        <v>0</v>
      </c>
      <c r="Q417" s="40">
        <v>0</v>
      </c>
      <c r="R417" s="92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4"/>
      <c r="Z417" s="84"/>
      <c r="AA417" s="84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0" t="str">
        <f>IF(Table1[[#This Row],[Buy-now costs]]&gt;0,"X","")</f>
        <v/>
      </c>
      <c r="M418" s="80"/>
      <c r="N418" s="80"/>
      <c r="O418" s="40">
        <v>0</v>
      </c>
      <c r="P418" s="94">
        <f>Table1[[#This Row],[quantity on-hand]]*(Table1[[#This Row],[Cost ]]+Table1[[#This Row],[shipping]]+Table1[[#This Row],[Tax]])</f>
        <v>0</v>
      </c>
      <c r="Q418" s="40">
        <v>0</v>
      </c>
      <c r="R418" s="92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4"/>
      <c r="Z418" s="84"/>
      <c r="AA418" s="84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0" t="str">
        <f>IF(Table1[[#This Row],[Buy-now costs]]&gt;0,"X","")</f>
        <v/>
      </c>
      <c r="M419" s="80"/>
      <c r="N419" s="80"/>
      <c r="O419" s="40">
        <v>0</v>
      </c>
      <c r="P419" s="94">
        <f>Table1[[#This Row],[quantity on-hand]]*(Table1[[#This Row],[Cost ]]+Table1[[#This Row],[shipping]]+Table1[[#This Row],[Tax]])</f>
        <v>0</v>
      </c>
      <c r="Q419" s="40">
        <v>0</v>
      </c>
      <c r="R419" s="92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4"/>
      <c r="Z419" s="84"/>
      <c r="AA419" s="84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0" t="str">
        <f>IF(Table1[[#This Row],[Buy-now costs]]&gt;0,"X","")</f>
        <v/>
      </c>
      <c r="M420" s="80"/>
      <c r="N420" s="80"/>
      <c r="O420" s="40">
        <v>0</v>
      </c>
      <c r="P420" s="94">
        <f>Table1[[#This Row],[quantity on-hand]]*(Table1[[#This Row],[Cost ]]+Table1[[#This Row],[shipping]]+Table1[[#This Row],[Tax]])</f>
        <v>0</v>
      </c>
      <c r="Q420" s="40">
        <v>0</v>
      </c>
      <c r="R420" s="92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4"/>
      <c r="Z420" s="84"/>
      <c r="AA420" s="84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0" t="str">
        <f>IF(Table1[[#This Row],[Buy-now costs]]&gt;0,"X","")</f>
        <v/>
      </c>
      <c r="M421" s="80"/>
      <c r="N421" s="80"/>
      <c r="O421" s="40">
        <v>0</v>
      </c>
      <c r="P421" s="94">
        <f>Table1[[#This Row],[quantity on-hand]]*(Table1[[#This Row],[Cost ]]+Table1[[#This Row],[shipping]]+Table1[[#This Row],[Tax]])</f>
        <v>0</v>
      </c>
      <c r="Q421" s="40">
        <v>0</v>
      </c>
      <c r="R421" s="92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4"/>
      <c r="Z421" s="84"/>
      <c r="AA421" s="84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0" t="str">
        <f>IF(Table1[[#This Row],[Buy-now costs]]&gt;0,"X","")</f>
        <v/>
      </c>
      <c r="M422" s="80"/>
      <c r="N422" s="80"/>
      <c r="O422" s="40">
        <v>0</v>
      </c>
      <c r="P422" s="94">
        <f>Table1[[#This Row],[quantity on-hand]]*(Table1[[#This Row],[Cost ]]+Table1[[#This Row],[shipping]]+Table1[[#This Row],[Tax]])</f>
        <v>0</v>
      </c>
      <c r="Q422" s="40">
        <v>0</v>
      </c>
      <c r="R422" s="92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4"/>
      <c r="Z422" s="84"/>
      <c r="AA422" s="84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0" t="str">
        <f>IF(Table1[[#This Row],[Buy-now costs]]&gt;0,"X","")</f>
        <v/>
      </c>
      <c r="M423" s="80"/>
      <c r="N423" s="80"/>
      <c r="O423" s="40">
        <v>0</v>
      </c>
      <c r="P423" s="94">
        <f>Table1[[#This Row],[quantity on-hand]]*(Table1[[#This Row],[Cost ]]+Table1[[#This Row],[shipping]]+Table1[[#This Row],[Tax]])</f>
        <v>0</v>
      </c>
      <c r="Q423" s="40">
        <v>0</v>
      </c>
      <c r="R423" s="92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4"/>
      <c r="Z423" s="84"/>
      <c r="AA423" s="84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0" t="str">
        <f>IF(Table1[[#This Row],[Buy-now costs]]&gt;0,"X","")</f>
        <v/>
      </c>
      <c r="M424" s="80"/>
      <c r="N424" s="80"/>
      <c r="O424" s="40">
        <v>0</v>
      </c>
      <c r="P424" s="94">
        <f>Table1[[#This Row],[quantity on-hand]]*(Table1[[#This Row],[Cost ]]+Table1[[#This Row],[shipping]]+Table1[[#This Row],[Tax]])</f>
        <v>0</v>
      </c>
      <c r="Q424" s="40">
        <v>0</v>
      </c>
      <c r="R424" s="92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4"/>
      <c r="Z424" s="84"/>
      <c r="AA424" s="84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0" t="str">
        <f>IF(Table1[[#This Row],[Buy-now costs]]&gt;0,"X","")</f>
        <v/>
      </c>
      <c r="M425" s="80"/>
      <c r="N425" s="80"/>
      <c r="O425" s="40">
        <v>0</v>
      </c>
      <c r="P425" s="94">
        <f>Table1[[#This Row],[quantity on-hand]]*(Table1[[#This Row],[Cost ]]+Table1[[#This Row],[shipping]]+Table1[[#This Row],[Tax]])</f>
        <v>0</v>
      </c>
      <c r="Q425" s="40">
        <v>0</v>
      </c>
      <c r="R425" s="92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4"/>
      <c r="Z425" s="84"/>
      <c r="AA425" s="84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0" t="str">
        <f>IF(Table1[[#This Row],[Buy-now costs]]&gt;0,"X","")</f>
        <v/>
      </c>
      <c r="M426" s="80"/>
      <c r="N426" s="80"/>
      <c r="O426" s="40">
        <v>0</v>
      </c>
      <c r="P426" s="94">
        <f>Table1[[#This Row],[quantity on-hand]]*(Table1[[#This Row],[Cost ]]+Table1[[#This Row],[shipping]]+Table1[[#This Row],[Tax]])</f>
        <v>0</v>
      </c>
      <c r="Q426" s="40">
        <v>0</v>
      </c>
      <c r="R426" s="92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4"/>
      <c r="Z426" s="84"/>
      <c r="AA426" s="84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0" t="str">
        <f>IF(Table1[[#This Row],[Buy-now costs]]&gt;0,"X","")</f>
        <v/>
      </c>
      <c r="M427" s="80"/>
      <c r="N427" s="80"/>
      <c r="O427" s="40">
        <v>0</v>
      </c>
      <c r="P427" s="94">
        <f>Table1[[#This Row],[quantity on-hand]]*(Table1[[#This Row],[Cost ]]+Table1[[#This Row],[shipping]]+Table1[[#This Row],[Tax]])</f>
        <v>0</v>
      </c>
      <c r="Q427" s="40">
        <v>0</v>
      </c>
      <c r="R427" s="92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4"/>
      <c r="Z427" s="84"/>
      <c r="AA427" s="84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0" t="str">
        <f>IF(Table1[[#This Row],[Buy-now costs]]&gt;0,"X","")</f>
        <v/>
      </c>
      <c r="M428" s="80"/>
      <c r="N428" s="80"/>
      <c r="O428" s="40">
        <v>0</v>
      </c>
      <c r="P428" s="94">
        <f>Table1[[#This Row],[quantity on-hand]]*(Table1[[#This Row],[Cost ]]+Table1[[#This Row],[shipping]]+Table1[[#This Row],[Tax]])</f>
        <v>0</v>
      </c>
      <c r="Q428" s="40">
        <v>0</v>
      </c>
      <c r="R428" s="92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4"/>
      <c r="Z428" s="84"/>
      <c r="AA428" s="84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0" t="str">
        <f>IF(Table1[[#This Row],[Buy-now costs]]&gt;0,"X","")</f>
        <v/>
      </c>
      <c r="M429" s="80"/>
      <c r="N429" s="80"/>
      <c r="O429" s="40">
        <v>0</v>
      </c>
      <c r="P429" s="94">
        <f>Table1[[#This Row],[quantity on-hand]]*(Table1[[#This Row],[Cost ]]+Table1[[#This Row],[shipping]]+Table1[[#This Row],[Tax]])</f>
        <v>0</v>
      </c>
      <c r="Q429" s="40">
        <v>0</v>
      </c>
      <c r="R429" s="92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4"/>
      <c r="Z429" s="84"/>
      <c r="AA429" s="84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0" t="str">
        <f>IF(Table1[[#This Row],[Buy-now costs]]&gt;0,"X","")</f>
        <v/>
      </c>
      <c r="M430" s="80"/>
      <c r="N430" s="80"/>
      <c r="O430" s="40">
        <v>0</v>
      </c>
      <c r="P430" s="94">
        <f>Table1[[#This Row],[quantity on-hand]]*(Table1[[#This Row],[Cost ]]+Table1[[#This Row],[shipping]]+Table1[[#This Row],[Tax]])</f>
        <v>0</v>
      </c>
      <c r="Q430" s="40">
        <v>0</v>
      </c>
      <c r="R430" s="92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4"/>
      <c r="Z430" s="84"/>
      <c r="AA430" s="84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0" t="str">
        <f>IF(Table1[[#This Row],[Buy-now costs]]&gt;0,"X","")</f>
        <v/>
      </c>
      <c r="M431" s="80"/>
      <c r="N431" s="80"/>
      <c r="O431" s="40">
        <v>0</v>
      </c>
      <c r="P431" s="94">
        <f>Table1[[#This Row],[quantity on-hand]]*(Table1[[#This Row],[Cost ]]+Table1[[#This Row],[shipping]]+Table1[[#This Row],[Tax]])</f>
        <v>0</v>
      </c>
      <c r="Q431" s="40">
        <v>0</v>
      </c>
      <c r="R431" s="92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4"/>
      <c r="Z431" s="84"/>
      <c r="AA431" s="84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0" t="str">
        <f>IF(Table1[[#This Row],[Buy-now costs]]&gt;0,"X","")</f>
        <v/>
      </c>
      <c r="M432" s="80"/>
      <c r="N432" s="80"/>
      <c r="O432" s="40">
        <v>0</v>
      </c>
      <c r="P432" s="94">
        <f>Table1[[#This Row],[quantity on-hand]]*(Table1[[#This Row],[Cost ]]+Table1[[#This Row],[shipping]]+Table1[[#This Row],[Tax]])</f>
        <v>0</v>
      </c>
      <c r="Q432" s="40">
        <v>0</v>
      </c>
      <c r="R432" s="92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4"/>
      <c r="Z432" s="84"/>
      <c r="AA432" s="84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0" t="str">
        <f>IF(Table1[[#This Row],[Buy-now costs]]&gt;0,"X","")</f>
        <v/>
      </c>
      <c r="M433" s="80"/>
      <c r="N433" s="80"/>
      <c r="O433" s="40">
        <v>0</v>
      </c>
      <c r="P433" s="94">
        <f>Table1[[#This Row],[quantity on-hand]]*(Table1[[#This Row],[Cost ]]+Table1[[#This Row],[shipping]]+Table1[[#This Row],[Tax]])</f>
        <v>0</v>
      </c>
      <c r="Q433" s="40">
        <v>0</v>
      </c>
      <c r="R433" s="92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4"/>
      <c r="Z433" s="84"/>
      <c r="AA433" s="84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0" t="str">
        <f>IF(Table1[[#This Row],[Buy-now costs]]&gt;0,"X","")</f>
        <v/>
      </c>
      <c r="M434" s="80"/>
      <c r="N434" s="80"/>
      <c r="O434" s="40">
        <v>0</v>
      </c>
      <c r="P434" s="94">
        <f>Table1[[#This Row],[quantity on-hand]]*(Table1[[#This Row],[Cost ]]+Table1[[#This Row],[shipping]]+Table1[[#This Row],[Tax]])</f>
        <v>0</v>
      </c>
      <c r="Q434" s="40">
        <v>0</v>
      </c>
      <c r="R434" s="92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4"/>
      <c r="Z434" s="84"/>
      <c r="AA434" s="84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0" t="str">
        <f>IF(Table1[[#This Row],[Buy-now costs]]&gt;0,"X","")</f>
        <v/>
      </c>
      <c r="M435" s="80"/>
      <c r="N435" s="80"/>
      <c r="O435" s="40">
        <v>0</v>
      </c>
      <c r="P435" s="94">
        <f>Table1[[#This Row],[quantity on-hand]]*(Table1[[#This Row],[Cost ]]+Table1[[#This Row],[shipping]]+Table1[[#This Row],[Tax]])</f>
        <v>0</v>
      </c>
      <c r="Q435" s="40">
        <v>0</v>
      </c>
      <c r="R435" s="92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4"/>
      <c r="Z435" s="84"/>
      <c r="AA435" s="84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0" t="str">
        <f>IF(Table1[[#This Row],[Buy-now costs]]&gt;0,"X","")</f>
        <v/>
      </c>
      <c r="M436" s="80"/>
      <c r="N436" s="80"/>
      <c r="O436" s="40">
        <v>0</v>
      </c>
      <c r="P436" s="94">
        <f>Table1[[#This Row],[quantity on-hand]]*(Table1[[#This Row],[Cost ]]+Table1[[#This Row],[shipping]]+Table1[[#This Row],[Tax]])</f>
        <v>0</v>
      </c>
      <c r="Q436" s="40">
        <v>0</v>
      </c>
      <c r="R436" s="92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4"/>
      <c r="Z436" s="84"/>
      <c r="AA436" s="84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0" t="str">
        <f>IF(Table1[[#This Row],[Buy-now costs]]&gt;0,"X","")</f>
        <v/>
      </c>
      <c r="M437" s="80"/>
      <c r="N437" s="80"/>
      <c r="O437" s="40">
        <v>0</v>
      </c>
      <c r="P437" s="94">
        <f>Table1[[#This Row],[quantity on-hand]]*(Table1[[#This Row],[Cost ]]+Table1[[#This Row],[shipping]]+Table1[[#This Row],[Tax]])</f>
        <v>0</v>
      </c>
      <c r="Q437" s="40">
        <v>0</v>
      </c>
      <c r="R437" s="92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4"/>
      <c r="Z437" s="84"/>
      <c r="AA437" s="84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0" t="str">
        <f>IF(Table1[[#This Row],[Buy-now costs]]&gt;0,"X","")</f>
        <v/>
      </c>
      <c r="M438" s="80"/>
      <c r="N438" s="80"/>
      <c r="O438" s="40">
        <v>0</v>
      </c>
      <c r="P438" s="94">
        <f>Table1[[#This Row],[quantity on-hand]]*(Table1[[#This Row],[Cost ]]+Table1[[#This Row],[shipping]]+Table1[[#This Row],[Tax]])</f>
        <v>0</v>
      </c>
      <c r="Q438" s="40">
        <v>0</v>
      </c>
      <c r="R438" s="92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4"/>
      <c r="Z438" s="84"/>
      <c r="AA438" s="84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0" t="str">
        <f>IF(Table1[[#This Row],[Buy-now costs]]&gt;0,"X","")</f>
        <v/>
      </c>
      <c r="M439" s="80"/>
      <c r="N439" s="80"/>
      <c r="O439" s="40">
        <v>0</v>
      </c>
      <c r="P439" s="94">
        <f>Table1[[#This Row],[quantity on-hand]]*(Table1[[#This Row],[Cost ]]+Table1[[#This Row],[shipping]]+Table1[[#This Row],[Tax]])</f>
        <v>0</v>
      </c>
      <c r="Q439" s="40">
        <v>0</v>
      </c>
      <c r="R439" s="92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4"/>
      <c r="Z439" s="84"/>
      <c r="AA439" s="84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0" t="str">
        <f>IF(Table1[[#This Row],[Buy-now costs]]&gt;0,"X","")</f>
        <v/>
      </c>
      <c r="M440" s="80"/>
      <c r="N440" s="80"/>
      <c r="O440" s="40">
        <v>0</v>
      </c>
      <c r="P440" s="94">
        <f>Table1[[#This Row],[quantity on-hand]]*(Table1[[#This Row],[Cost ]]+Table1[[#This Row],[shipping]]+Table1[[#This Row],[Tax]])</f>
        <v>0</v>
      </c>
      <c r="Q440" s="40">
        <v>0</v>
      </c>
      <c r="R440" s="92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4"/>
      <c r="Z440" s="84"/>
      <c r="AA440" s="84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0" t="str">
        <f>IF(Table1[[#This Row],[Buy-now costs]]&gt;0,"X","")</f>
        <v/>
      </c>
      <c r="M441" s="80"/>
      <c r="N441" s="80"/>
      <c r="O441" s="40">
        <v>0</v>
      </c>
      <c r="P441" s="94">
        <f>Table1[[#This Row],[quantity on-hand]]*(Table1[[#This Row],[Cost ]]+Table1[[#This Row],[shipping]]+Table1[[#This Row],[Tax]])</f>
        <v>0</v>
      </c>
      <c r="Q441" s="40">
        <v>0</v>
      </c>
      <c r="R441" s="92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4"/>
      <c r="Z441" s="84"/>
      <c r="AA441" s="84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0" t="str">
        <f>IF(Table1[[#This Row],[Buy-now costs]]&gt;0,"X","")</f>
        <v/>
      </c>
      <c r="M442" s="80"/>
      <c r="N442" s="80"/>
      <c r="O442" s="40">
        <v>0</v>
      </c>
      <c r="P442" s="94">
        <f>Table1[[#This Row],[quantity on-hand]]*(Table1[[#This Row],[Cost ]]+Table1[[#This Row],[shipping]]+Table1[[#This Row],[Tax]])</f>
        <v>0</v>
      </c>
      <c r="Q442" s="40">
        <v>0</v>
      </c>
      <c r="R442" s="92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4"/>
      <c r="Z442" s="84"/>
      <c r="AA442" s="84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0" t="str">
        <f>IF(Table1[[#This Row],[Buy-now costs]]&gt;0,"X","")</f>
        <v/>
      </c>
      <c r="M443" s="80"/>
      <c r="N443" s="80"/>
      <c r="O443" s="40">
        <v>0</v>
      </c>
      <c r="P443" s="94">
        <f>Table1[[#This Row],[quantity on-hand]]*(Table1[[#This Row],[Cost ]]+Table1[[#This Row],[shipping]]+Table1[[#This Row],[Tax]])</f>
        <v>0</v>
      </c>
      <c r="Q443" s="40">
        <v>0</v>
      </c>
      <c r="R443" s="92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4"/>
      <c r="Z443" s="84"/>
      <c r="AA443" s="84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0" t="str">
        <f>IF(Table1[[#This Row],[Buy-now costs]]&gt;0,"X","")</f>
        <v/>
      </c>
      <c r="M444" s="80"/>
      <c r="N444" s="80"/>
      <c r="O444" s="40">
        <v>0</v>
      </c>
      <c r="P444" s="94">
        <f>Table1[[#This Row],[quantity on-hand]]*(Table1[[#This Row],[Cost ]]+Table1[[#This Row],[shipping]]+Table1[[#This Row],[Tax]])</f>
        <v>0</v>
      </c>
      <c r="Q444" s="40">
        <v>0</v>
      </c>
      <c r="R444" s="92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4"/>
      <c r="Z444" s="84"/>
      <c r="AA444" s="84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0" t="str">
        <f>IF(Table1[[#This Row],[Buy-now costs]]&gt;0,"X","")</f>
        <v/>
      </c>
      <c r="M445" s="80"/>
      <c r="N445" s="80"/>
      <c r="O445" s="40">
        <v>0</v>
      </c>
      <c r="P445" s="94">
        <f>Table1[[#This Row],[quantity on-hand]]*(Table1[[#This Row],[Cost ]]+Table1[[#This Row],[shipping]]+Table1[[#This Row],[Tax]])</f>
        <v>0</v>
      </c>
      <c r="Q445" s="40">
        <v>0</v>
      </c>
      <c r="R445" s="92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4"/>
      <c r="Z445" s="84"/>
      <c r="AA445" s="84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0" t="str">
        <f>IF(Table1[[#This Row],[Buy-now costs]]&gt;0,"X","")</f>
        <v/>
      </c>
      <c r="M446" s="80"/>
      <c r="N446" s="80"/>
      <c r="O446" s="40">
        <v>0</v>
      </c>
      <c r="P446" s="94">
        <f>Table1[[#This Row],[quantity on-hand]]*(Table1[[#This Row],[Cost ]]+Table1[[#This Row],[shipping]]+Table1[[#This Row],[Tax]])</f>
        <v>0</v>
      </c>
      <c r="Q446" s="40">
        <v>0</v>
      </c>
      <c r="R446" s="92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4"/>
      <c r="Z446" s="84"/>
      <c r="AA446" s="84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0" t="str">
        <f>IF(Table1[[#This Row],[Buy-now costs]]&gt;0,"X","")</f>
        <v/>
      </c>
      <c r="M447" s="80"/>
      <c r="N447" s="80"/>
      <c r="O447" s="40">
        <v>0</v>
      </c>
      <c r="P447" s="94">
        <f>Table1[[#This Row],[quantity on-hand]]*(Table1[[#This Row],[Cost ]]+Table1[[#This Row],[shipping]]+Table1[[#This Row],[Tax]])</f>
        <v>0</v>
      </c>
      <c r="Q447" s="40">
        <v>0</v>
      </c>
      <c r="R447" s="92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4"/>
      <c r="Z447" s="84"/>
      <c r="AA447" s="84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0" t="str">
        <f>IF(Table1[[#This Row],[Buy-now costs]]&gt;0,"X","")</f>
        <v/>
      </c>
      <c r="M448" s="80"/>
      <c r="N448" s="80"/>
      <c r="O448" s="40">
        <v>0</v>
      </c>
      <c r="P448" s="94">
        <f>Table1[[#This Row],[quantity on-hand]]*(Table1[[#This Row],[Cost ]]+Table1[[#This Row],[shipping]]+Table1[[#This Row],[Tax]])</f>
        <v>0</v>
      </c>
      <c r="Q448" s="40">
        <v>0</v>
      </c>
      <c r="R448" s="92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4"/>
      <c r="Z448" s="84"/>
      <c r="AA448" s="84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0" t="str">
        <f>IF(Table1[[#This Row],[Buy-now costs]]&gt;0,"X","")</f>
        <v/>
      </c>
      <c r="M449" s="80"/>
      <c r="N449" s="80"/>
      <c r="O449" s="40">
        <v>0</v>
      </c>
      <c r="P449" s="94">
        <f>Table1[[#This Row],[quantity on-hand]]*(Table1[[#This Row],[Cost ]]+Table1[[#This Row],[shipping]]+Table1[[#This Row],[Tax]])</f>
        <v>0</v>
      </c>
      <c r="Q449" s="40">
        <v>0</v>
      </c>
      <c r="R449" s="92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4"/>
      <c r="Z449" s="84"/>
      <c r="AA449" s="84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0" t="str">
        <f>IF(Table1[[#This Row],[Buy-now costs]]&gt;0,"X","")</f>
        <v/>
      </c>
      <c r="M450" s="80"/>
      <c r="N450" s="80"/>
      <c r="O450" s="40">
        <v>0</v>
      </c>
      <c r="P450" s="94">
        <f>Table1[[#This Row],[quantity on-hand]]*(Table1[[#This Row],[Cost ]]+Table1[[#This Row],[shipping]]+Table1[[#This Row],[Tax]])</f>
        <v>0</v>
      </c>
      <c r="Q450" s="40">
        <v>0</v>
      </c>
      <c r="R450" s="92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4"/>
      <c r="Z450" s="84"/>
      <c r="AA450" s="84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0" t="str">
        <f>IF(Table1[[#This Row],[Buy-now costs]]&gt;0,"X","")</f>
        <v/>
      </c>
      <c r="M451" s="80"/>
      <c r="N451" s="80"/>
      <c r="O451" s="40">
        <v>0</v>
      </c>
      <c r="P451" s="94">
        <f>Table1[[#This Row],[quantity on-hand]]*(Table1[[#This Row],[Cost ]]+Table1[[#This Row],[shipping]]+Table1[[#This Row],[Tax]])</f>
        <v>0</v>
      </c>
      <c r="Q451" s="40">
        <v>0</v>
      </c>
      <c r="R451" s="92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4"/>
      <c r="Z451" s="84"/>
      <c r="AA451" s="84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0" t="str">
        <f>IF(Table1[[#This Row],[Buy-now costs]]&gt;0,"X","")</f>
        <v/>
      </c>
      <c r="M452" s="80"/>
      <c r="N452" s="80"/>
      <c r="O452" s="40">
        <v>0</v>
      </c>
      <c r="P452" s="94">
        <f>Table1[[#This Row],[quantity on-hand]]*(Table1[[#This Row],[Cost ]]+Table1[[#This Row],[shipping]]+Table1[[#This Row],[Tax]])</f>
        <v>0</v>
      </c>
      <c r="Q452" s="40">
        <v>0</v>
      </c>
      <c r="R452" s="92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4"/>
      <c r="Z452" s="84"/>
      <c r="AA452" s="84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0" t="str">
        <f>IF(Table1[[#This Row],[Buy-now costs]]&gt;0,"X","")</f>
        <v/>
      </c>
      <c r="M453" s="80"/>
      <c r="N453" s="80"/>
      <c r="O453" s="40">
        <v>0</v>
      </c>
      <c r="P453" s="94">
        <f>Table1[[#This Row],[quantity on-hand]]*(Table1[[#This Row],[Cost ]]+Table1[[#This Row],[shipping]]+Table1[[#This Row],[Tax]])</f>
        <v>0</v>
      </c>
      <c r="Q453" s="40">
        <v>0</v>
      </c>
      <c r="R453" s="92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4"/>
      <c r="Z453" s="84"/>
      <c r="AA453" s="84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0" t="str">
        <f>IF(Table1[[#This Row],[Buy-now costs]]&gt;0,"X","")</f>
        <v/>
      </c>
      <c r="M454" s="80"/>
      <c r="N454" s="80"/>
      <c r="O454" s="40">
        <v>0</v>
      </c>
      <c r="P454" s="94">
        <f>Table1[[#This Row],[quantity on-hand]]*(Table1[[#This Row],[Cost ]]+Table1[[#This Row],[shipping]]+Table1[[#This Row],[Tax]])</f>
        <v>0</v>
      </c>
      <c r="Q454" s="40">
        <v>0</v>
      </c>
      <c r="R454" s="92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4"/>
      <c r="Z454" s="84"/>
      <c r="AA454" s="84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0" t="str">
        <f>IF(Table1[[#This Row],[Buy-now costs]]&gt;0,"X","")</f>
        <v/>
      </c>
      <c r="M455" s="80"/>
      <c r="N455" s="80"/>
      <c r="O455" s="40">
        <v>0</v>
      </c>
      <c r="P455" s="94">
        <f>Table1[[#This Row],[quantity on-hand]]*(Table1[[#This Row],[Cost ]]+Table1[[#This Row],[shipping]]+Table1[[#This Row],[Tax]])</f>
        <v>0</v>
      </c>
      <c r="Q455" s="40">
        <v>0</v>
      </c>
      <c r="R455" s="92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4"/>
      <c r="Z455" s="84"/>
      <c r="AA455" s="84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0" t="str">
        <f>IF(Table1[[#This Row],[Buy-now costs]]&gt;0,"X","")</f>
        <v/>
      </c>
      <c r="M456" s="80"/>
      <c r="N456" s="80"/>
      <c r="O456" s="40">
        <v>0</v>
      </c>
      <c r="P456" s="94">
        <f>Table1[[#This Row],[quantity on-hand]]*(Table1[[#This Row],[Cost ]]+Table1[[#This Row],[shipping]]+Table1[[#This Row],[Tax]])</f>
        <v>0</v>
      </c>
      <c r="Q456" s="40">
        <v>0</v>
      </c>
      <c r="R456" s="92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4"/>
      <c r="Z456" s="84"/>
      <c r="AA456" s="84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0" t="str">
        <f>IF(Table1[[#This Row],[Buy-now costs]]&gt;0,"X","")</f>
        <v/>
      </c>
      <c r="M457" s="80"/>
      <c r="N457" s="80"/>
      <c r="O457" s="40">
        <v>0</v>
      </c>
      <c r="P457" s="94">
        <f>Table1[[#This Row],[quantity on-hand]]*(Table1[[#This Row],[Cost ]]+Table1[[#This Row],[shipping]]+Table1[[#This Row],[Tax]])</f>
        <v>0</v>
      </c>
      <c r="Q457" s="40">
        <v>0</v>
      </c>
      <c r="R457" s="92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4"/>
      <c r="Z457" s="84"/>
      <c r="AA457" s="84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0" t="str">
        <f>IF(Table1[[#This Row],[Buy-now costs]]&gt;0,"X","")</f>
        <v/>
      </c>
      <c r="M458" s="80"/>
      <c r="N458" s="80"/>
      <c r="O458" s="40">
        <v>0</v>
      </c>
      <c r="P458" s="94">
        <f>Table1[[#This Row],[quantity on-hand]]*(Table1[[#This Row],[Cost ]]+Table1[[#This Row],[shipping]]+Table1[[#This Row],[Tax]])</f>
        <v>0</v>
      </c>
      <c r="Q458" s="40">
        <v>0</v>
      </c>
      <c r="R458" s="92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4"/>
      <c r="Z458" s="84"/>
      <c r="AA458" s="84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0" t="str">
        <f>IF(Table1[[#This Row],[Buy-now costs]]&gt;0,"X","")</f>
        <v/>
      </c>
      <c r="M459" s="80"/>
      <c r="N459" s="80"/>
      <c r="O459" s="40">
        <v>0</v>
      </c>
      <c r="P459" s="94">
        <f>Table1[[#This Row],[quantity on-hand]]*(Table1[[#This Row],[Cost ]]+Table1[[#This Row],[shipping]]+Table1[[#This Row],[Tax]])</f>
        <v>0</v>
      </c>
      <c r="Q459" s="40">
        <v>0</v>
      </c>
      <c r="R459" s="92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4"/>
      <c r="Z459" s="84"/>
      <c r="AA459" s="84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0" t="str">
        <f>IF(Table1[[#This Row],[Buy-now costs]]&gt;0,"X","")</f>
        <v/>
      </c>
      <c r="M460" s="80"/>
      <c r="N460" s="80"/>
      <c r="O460" s="40">
        <v>0</v>
      </c>
      <c r="P460" s="94">
        <f>Table1[[#This Row],[quantity on-hand]]*(Table1[[#This Row],[Cost ]]+Table1[[#This Row],[shipping]]+Table1[[#This Row],[Tax]])</f>
        <v>0</v>
      </c>
      <c r="Q460" s="40">
        <v>0</v>
      </c>
      <c r="R460" s="92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4"/>
      <c r="Z460" s="84"/>
      <c r="AA460" s="84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0" t="str">
        <f>IF(Table1[[#This Row],[Buy-now costs]]&gt;0,"X","")</f>
        <v/>
      </c>
      <c r="M461" s="80"/>
      <c r="N461" s="80"/>
      <c r="O461" s="40">
        <v>0</v>
      </c>
      <c r="P461" s="94">
        <f>Table1[[#This Row],[quantity on-hand]]*(Table1[[#This Row],[Cost ]]+Table1[[#This Row],[shipping]]+Table1[[#This Row],[Tax]])</f>
        <v>0</v>
      </c>
      <c r="Q461" s="40">
        <v>0</v>
      </c>
      <c r="R461" s="92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4"/>
      <c r="Z461" s="84"/>
      <c r="AA461" s="84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0" t="str">
        <f>IF(Table1[[#This Row],[Buy-now costs]]&gt;0,"X","")</f>
        <v/>
      </c>
      <c r="M462" s="80"/>
      <c r="N462" s="80"/>
      <c r="O462" s="40">
        <v>0</v>
      </c>
      <c r="P462" s="94">
        <f>Table1[[#This Row],[quantity on-hand]]*(Table1[[#This Row],[Cost ]]+Table1[[#This Row],[shipping]]+Table1[[#This Row],[Tax]])</f>
        <v>0</v>
      </c>
      <c r="Q462" s="40">
        <v>0</v>
      </c>
      <c r="R462" s="92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4"/>
      <c r="Z462" s="84"/>
      <c r="AA462" s="84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0" t="str">
        <f>IF(Table1[[#This Row],[Buy-now costs]]&gt;0,"X","")</f>
        <v/>
      </c>
      <c r="M463" s="80"/>
      <c r="N463" s="80"/>
      <c r="O463" s="40">
        <v>0</v>
      </c>
      <c r="P463" s="94">
        <f>Table1[[#This Row],[quantity on-hand]]*(Table1[[#This Row],[Cost ]]+Table1[[#This Row],[shipping]]+Table1[[#This Row],[Tax]])</f>
        <v>0</v>
      </c>
      <c r="Q463" s="40">
        <v>0</v>
      </c>
      <c r="R463" s="92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4"/>
      <c r="Z463" s="84"/>
      <c r="AA463" s="84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0" t="str">
        <f>IF(Table1[[#This Row],[Buy-now costs]]&gt;0,"X","")</f>
        <v/>
      </c>
      <c r="M464" s="80"/>
      <c r="N464" s="80"/>
      <c r="O464" s="40">
        <v>0</v>
      </c>
      <c r="P464" s="94">
        <f>Table1[[#This Row],[quantity on-hand]]*(Table1[[#This Row],[Cost ]]+Table1[[#This Row],[shipping]]+Table1[[#This Row],[Tax]])</f>
        <v>0</v>
      </c>
      <c r="Q464" s="40">
        <v>0</v>
      </c>
      <c r="R464" s="92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4"/>
      <c r="Z464" s="84"/>
      <c r="AA464" s="84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0" t="str">
        <f>IF(Table1[[#This Row],[Buy-now costs]]&gt;0,"X","")</f>
        <v/>
      </c>
      <c r="M465" s="80"/>
      <c r="N465" s="80"/>
      <c r="O465" s="40">
        <v>0</v>
      </c>
      <c r="P465" s="94">
        <f>Table1[[#This Row],[quantity on-hand]]*(Table1[[#This Row],[Cost ]]+Table1[[#This Row],[shipping]]+Table1[[#This Row],[Tax]])</f>
        <v>0</v>
      </c>
      <c r="Q465" s="40">
        <v>0</v>
      </c>
      <c r="R465" s="92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4"/>
      <c r="Z465" s="84"/>
      <c r="AA465" s="84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0" t="str">
        <f>IF(Table1[[#This Row],[Buy-now costs]]&gt;0,"X","")</f>
        <v/>
      </c>
      <c r="M466" s="80"/>
      <c r="N466" s="80"/>
      <c r="O466" s="40">
        <v>0</v>
      </c>
      <c r="P466" s="94">
        <f>Table1[[#This Row],[quantity on-hand]]*(Table1[[#This Row],[Cost ]]+Table1[[#This Row],[shipping]]+Table1[[#This Row],[Tax]])</f>
        <v>0</v>
      </c>
      <c r="Q466" s="40">
        <v>0</v>
      </c>
      <c r="R466" s="92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4"/>
      <c r="Z466" s="84"/>
      <c r="AA466" s="84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0" t="str">
        <f>IF(Table1[[#This Row],[Buy-now costs]]&gt;0,"X","")</f>
        <v/>
      </c>
      <c r="M467" s="80"/>
      <c r="N467" s="80"/>
      <c r="O467" s="40">
        <v>0</v>
      </c>
      <c r="P467" s="94">
        <f>Table1[[#This Row],[quantity on-hand]]*(Table1[[#This Row],[Cost ]]+Table1[[#This Row],[shipping]]+Table1[[#This Row],[Tax]])</f>
        <v>0</v>
      </c>
      <c r="Q467" s="40">
        <v>0</v>
      </c>
      <c r="R467" s="92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4"/>
      <c r="Z467" s="84"/>
      <c r="AA467" s="84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0" t="str">
        <f>IF(Table1[[#This Row],[Buy-now costs]]&gt;0,"X","")</f>
        <v/>
      </c>
      <c r="M468" s="80"/>
      <c r="N468" s="80"/>
      <c r="O468" s="40">
        <v>0</v>
      </c>
      <c r="P468" s="94">
        <f>Table1[[#This Row],[quantity on-hand]]*(Table1[[#This Row],[Cost ]]+Table1[[#This Row],[shipping]]+Table1[[#This Row],[Tax]])</f>
        <v>0</v>
      </c>
      <c r="Q468" s="40">
        <v>0</v>
      </c>
      <c r="R468" s="92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4"/>
      <c r="Z468" s="84"/>
      <c r="AA468" s="84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0" t="str">
        <f>IF(Table1[[#This Row],[Buy-now costs]]&gt;0,"X","")</f>
        <v/>
      </c>
      <c r="M469" s="80"/>
      <c r="N469" s="80"/>
      <c r="O469" s="40">
        <v>0</v>
      </c>
      <c r="P469" s="94">
        <f>Table1[[#This Row],[quantity on-hand]]*(Table1[[#This Row],[Cost ]]+Table1[[#This Row],[shipping]]+Table1[[#This Row],[Tax]])</f>
        <v>0</v>
      </c>
      <c r="Q469" s="40">
        <v>0</v>
      </c>
      <c r="R469" s="92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4"/>
      <c r="Z469" s="84"/>
      <c r="AA469" s="84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0" t="str">
        <f>IF(Table1[[#This Row],[Buy-now costs]]&gt;0,"X","")</f>
        <v/>
      </c>
      <c r="M470" s="80"/>
      <c r="N470" s="80"/>
      <c r="O470" s="40">
        <v>0</v>
      </c>
      <c r="P470" s="94">
        <f>Table1[[#This Row],[quantity on-hand]]*(Table1[[#This Row],[Cost ]]+Table1[[#This Row],[shipping]]+Table1[[#This Row],[Tax]])</f>
        <v>0</v>
      </c>
      <c r="Q470" s="40">
        <v>0</v>
      </c>
      <c r="R470" s="92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4"/>
      <c r="Z470" s="84"/>
      <c r="AA470" s="84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0" t="str">
        <f>IF(Table1[[#This Row],[Buy-now costs]]&gt;0,"X","")</f>
        <v/>
      </c>
      <c r="M471" s="80"/>
      <c r="N471" s="80"/>
      <c r="O471" s="40">
        <v>0</v>
      </c>
      <c r="P471" s="94">
        <f>Table1[[#This Row],[quantity on-hand]]*(Table1[[#This Row],[Cost ]]+Table1[[#This Row],[shipping]]+Table1[[#This Row],[Tax]])</f>
        <v>0</v>
      </c>
      <c r="Q471" s="40">
        <v>0</v>
      </c>
      <c r="R471" s="92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4"/>
      <c r="Z471" s="84"/>
      <c r="AA471" s="84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0" t="str">
        <f>IF(Table1[[#This Row],[Buy-now costs]]&gt;0,"X","")</f>
        <v/>
      </c>
      <c r="M472" s="80"/>
      <c r="N472" s="80"/>
      <c r="O472" s="40">
        <v>0</v>
      </c>
      <c r="P472" s="94">
        <f>Table1[[#This Row],[quantity on-hand]]*(Table1[[#This Row],[Cost ]]+Table1[[#This Row],[shipping]]+Table1[[#This Row],[Tax]])</f>
        <v>0</v>
      </c>
      <c r="Q472" s="40">
        <v>0</v>
      </c>
      <c r="R472" s="92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4"/>
      <c r="Z472" s="84"/>
      <c r="AA472" s="84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0" t="str">
        <f>IF(Table1[[#This Row],[Buy-now costs]]&gt;0,"X","")</f>
        <v/>
      </c>
      <c r="M473" s="80"/>
      <c r="N473" s="80"/>
      <c r="O473" s="40">
        <v>0</v>
      </c>
      <c r="P473" s="94">
        <f>Table1[[#This Row],[quantity on-hand]]*(Table1[[#This Row],[Cost ]]+Table1[[#This Row],[shipping]]+Table1[[#This Row],[Tax]])</f>
        <v>0</v>
      </c>
      <c r="Q473" s="40">
        <v>0</v>
      </c>
      <c r="R473" s="92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4"/>
      <c r="Z473" s="84"/>
      <c r="AA473" s="84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0" t="str">
        <f>IF(Table1[[#This Row],[Buy-now costs]]&gt;0,"X","")</f>
        <v/>
      </c>
      <c r="M474" s="80"/>
      <c r="N474" s="80"/>
      <c r="O474" s="40">
        <v>0</v>
      </c>
      <c r="P474" s="94">
        <f>Table1[[#This Row],[quantity on-hand]]*(Table1[[#This Row],[Cost ]]+Table1[[#This Row],[shipping]]+Table1[[#This Row],[Tax]])</f>
        <v>0</v>
      </c>
      <c r="Q474" s="40">
        <v>0</v>
      </c>
      <c r="R474" s="92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4"/>
      <c r="Z474" s="84"/>
      <c r="AA474" s="84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0" t="str">
        <f>IF(Table1[[#This Row],[Buy-now costs]]&gt;0,"X","")</f>
        <v/>
      </c>
      <c r="M475" s="80"/>
      <c r="N475" s="80"/>
      <c r="O475" s="40">
        <v>0</v>
      </c>
      <c r="P475" s="94">
        <f>Table1[[#This Row],[quantity on-hand]]*(Table1[[#This Row],[Cost ]]+Table1[[#This Row],[shipping]]+Table1[[#This Row],[Tax]])</f>
        <v>0</v>
      </c>
      <c r="Q475" s="40">
        <v>0</v>
      </c>
      <c r="R475" s="92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4"/>
      <c r="Z475" s="84"/>
      <c r="AA475" s="84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0" t="str">
        <f>IF(Table1[[#This Row],[Buy-now costs]]&gt;0,"X","")</f>
        <v/>
      </c>
      <c r="M476" s="80"/>
      <c r="N476" s="80"/>
      <c r="O476" s="40">
        <v>0</v>
      </c>
      <c r="P476" s="94">
        <f>Table1[[#This Row],[quantity on-hand]]*(Table1[[#This Row],[Cost ]]+Table1[[#This Row],[shipping]]+Table1[[#This Row],[Tax]])</f>
        <v>0</v>
      </c>
      <c r="Q476" s="40">
        <v>0</v>
      </c>
      <c r="R476" s="92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4"/>
      <c r="Z476" s="84"/>
      <c r="AA476" s="84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0" t="str">
        <f>IF(Table1[[#This Row],[Buy-now costs]]&gt;0,"X","")</f>
        <v/>
      </c>
      <c r="M477" s="80"/>
      <c r="N477" s="80"/>
      <c r="O477" s="40">
        <v>0</v>
      </c>
      <c r="P477" s="94">
        <f>Table1[[#This Row],[quantity on-hand]]*(Table1[[#This Row],[Cost ]]+Table1[[#This Row],[shipping]]+Table1[[#This Row],[Tax]])</f>
        <v>0</v>
      </c>
      <c r="Q477" s="40">
        <v>0</v>
      </c>
      <c r="R477" s="92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4"/>
      <c r="Z477" s="84"/>
      <c r="AA477" s="84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0" t="str">
        <f>IF(Table1[[#This Row],[Buy-now costs]]&gt;0,"X","")</f>
        <v/>
      </c>
      <c r="M478" s="80"/>
      <c r="N478" s="80"/>
      <c r="O478" s="40">
        <v>0</v>
      </c>
      <c r="P478" s="94">
        <f>Table1[[#This Row],[quantity on-hand]]*(Table1[[#This Row],[Cost ]]+Table1[[#This Row],[shipping]]+Table1[[#This Row],[Tax]])</f>
        <v>0</v>
      </c>
      <c r="Q478" s="40">
        <v>0</v>
      </c>
      <c r="R478" s="92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4"/>
      <c r="Z478" s="84"/>
      <c r="AA478" s="84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0" t="str">
        <f>IF(Table1[[#This Row],[Buy-now costs]]&gt;0,"X","")</f>
        <v/>
      </c>
      <c r="M479" s="80"/>
      <c r="N479" s="80"/>
      <c r="O479" s="40">
        <v>0</v>
      </c>
      <c r="P479" s="94">
        <f>Table1[[#This Row],[quantity on-hand]]*(Table1[[#This Row],[Cost ]]+Table1[[#This Row],[shipping]]+Table1[[#This Row],[Tax]])</f>
        <v>0</v>
      </c>
      <c r="Q479" s="40">
        <v>0</v>
      </c>
      <c r="R479" s="92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4"/>
      <c r="Z479" s="84"/>
      <c r="AA479" s="84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0" t="str">
        <f>IF(Table1[[#This Row],[Buy-now costs]]&gt;0,"X","")</f>
        <v/>
      </c>
      <c r="M480" s="80"/>
      <c r="N480" s="80"/>
      <c r="O480" s="40">
        <v>0</v>
      </c>
      <c r="P480" s="94">
        <f>Table1[[#This Row],[quantity on-hand]]*(Table1[[#This Row],[Cost ]]+Table1[[#This Row],[shipping]]+Table1[[#This Row],[Tax]])</f>
        <v>0</v>
      </c>
      <c r="Q480" s="40">
        <v>0</v>
      </c>
      <c r="R480" s="92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4"/>
      <c r="Z480" s="84"/>
      <c r="AA480" s="84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0" t="str">
        <f>IF(Table1[[#This Row],[Buy-now costs]]&gt;0,"X","")</f>
        <v/>
      </c>
      <c r="M481" s="80"/>
      <c r="N481" s="80"/>
      <c r="O481" s="40">
        <v>0</v>
      </c>
      <c r="P481" s="94">
        <f>Table1[[#This Row],[quantity on-hand]]*(Table1[[#This Row],[Cost ]]+Table1[[#This Row],[shipping]]+Table1[[#This Row],[Tax]])</f>
        <v>0</v>
      </c>
      <c r="Q481" s="40">
        <v>0</v>
      </c>
      <c r="R481" s="92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4"/>
      <c r="Z481" s="84"/>
      <c r="AA481" s="84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0" t="str">
        <f>IF(Table1[[#This Row],[Buy-now costs]]&gt;0,"X","")</f>
        <v/>
      </c>
      <c r="M482" s="80"/>
      <c r="N482" s="80"/>
      <c r="O482" s="40">
        <v>0</v>
      </c>
      <c r="P482" s="94">
        <f>Table1[[#This Row],[quantity on-hand]]*(Table1[[#This Row],[Cost ]]+Table1[[#This Row],[shipping]]+Table1[[#This Row],[Tax]])</f>
        <v>0</v>
      </c>
      <c r="Q482" s="40">
        <v>0</v>
      </c>
      <c r="R482" s="92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4"/>
      <c r="Z482" s="84"/>
      <c r="AA482" s="84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0" t="str">
        <f>IF(Table1[[#This Row],[Buy-now costs]]&gt;0,"X","")</f>
        <v/>
      </c>
      <c r="M483" s="80"/>
      <c r="N483" s="80"/>
      <c r="O483" s="40">
        <v>0</v>
      </c>
      <c r="P483" s="94">
        <f>Table1[[#This Row],[quantity on-hand]]*(Table1[[#This Row],[Cost ]]+Table1[[#This Row],[shipping]]+Table1[[#This Row],[Tax]])</f>
        <v>0</v>
      </c>
      <c r="Q483" s="40">
        <v>0</v>
      </c>
      <c r="R483" s="92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4"/>
      <c r="Z483" s="84"/>
      <c r="AA483" s="84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0" t="str">
        <f>IF(Table1[[#This Row],[Buy-now costs]]&gt;0,"X","")</f>
        <v/>
      </c>
      <c r="M484" s="80"/>
      <c r="N484" s="80"/>
      <c r="O484" s="40">
        <v>0</v>
      </c>
      <c r="P484" s="94">
        <f>Table1[[#This Row],[quantity on-hand]]*(Table1[[#This Row],[Cost ]]+Table1[[#This Row],[shipping]]+Table1[[#This Row],[Tax]])</f>
        <v>0</v>
      </c>
      <c r="Q484" s="40">
        <v>0</v>
      </c>
      <c r="R484" s="92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4"/>
      <c r="Z484" s="84"/>
      <c r="AA484" s="84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0" t="str">
        <f>IF(Table1[[#This Row],[Buy-now costs]]&gt;0,"X","")</f>
        <v/>
      </c>
      <c r="M485" s="80"/>
      <c r="N485" s="80"/>
      <c r="O485" s="40">
        <v>0</v>
      </c>
      <c r="P485" s="94">
        <f>Table1[[#This Row],[quantity on-hand]]*(Table1[[#This Row],[Cost ]]+Table1[[#This Row],[shipping]]+Table1[[#This Row],[Tax]])</f>
        <v>0</v>
      </c>
      <c r="Q485" s="40">
        <v>0</v>
      </c>
      <c r="R485" s="92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4"/>
      <c r="Z485" s="84"/>
      <c r="AA485" s="84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0" t="str">
        <f>IF(Table1[[#This Row],[Buy-now costs]]&gt;0,"X","")</f>
        <v/>
      </c>
      <c r="M486" s="80"/>
      <c r="N486" s="80"/>
      <c r="O486" s="40">
        <v>0</v>
      </c>
      <c r="P486" s="94">
        <f>Table1[[#This Row],[quantity on-hand]]*(Table1[[#This Row],[Cost ]]+Table1[[#This Row],[shipping]]+Table1[[#This Row],[Tax]])</f>
        <v>0</v>
      </c>
      <c r="Q486" s="40">
        <v>0</v>
      </c>
      <c r="R486" s="92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4"/>
      <c r="Z486" s="84"/>
      <c r="AA486" s="84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0" t="str">
        <f>IF(Table1[[#This Row],[Buy-now costs]]&gt;0,"X","")</f>
        <v/>
      </c>
      <c r="M487" s="80"/>
      <c r="N487" s="80"/>
      <c r="O487" s="40">
        <v>0</v>
      </c>
      <c r="P487" s="94">
        <f>Table1[[#This Row],[quantity on-hand]]*(Table1[[#This Row],[Cost ]]+Table1[[#This Row],[shipping]]+Table1[[#This Row],[Tax]])</f>
        <v>0</v>
      </c>
      <c r="Q487" s="40">
        <v>0</v>
      </c>
      <c r="R487" s="92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4"/>
      <c r="Z487" s="84"/>
      <c r="AA487" s="84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0" t="str">
        <f>IF(Table1[[#This Row],[Buy-now costs]]&gt;0,"X","")</f>
        <v/>
      </c>
      <c r="M488" s="80"/>
      <c r="N488" s="80"/>
      <c r="O488" s="40">
        <v>0</v>
      </c>
      <c r="P488" s="94">
        <f>Table1[[#This Row],[quantity on-hand]]*(Table1[[#This Row],[Cost ]]+Table1[[#This Row],[shipping]]+Table1[[#This Row],[Tax]])</f>
        <v>0</v>
      </c>
      <c r="Q488" s="40">
        <v>0</v>
      </c>
      <c r="R488" s="92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4"/>
      <c r="Z488" s="84"/>
      <c r="AA488" s="84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0" t="str">
        <f>IF(Table1[[#This Row],[Buy-now costs]]&gt;0,"X","")</f>
        <v/>
      </c>
      <c r="M489" s="80"/>
      <c r="N489" s="80"/>
      <c r="O489" s="40">
        <v>0</v>
      </c>
      <c r="P489" s="94">
        <f>Table1[[#This Row],[quantity on-hand]]*(Table1[[#This Row],[Cost ]]+Table1[[#This Row],[shipping]]+Table1[[#This Row],[Tax]])</f>
        <v>0</v>
      </c>
      <c r="Q489" s="40">
        <v>0</v>
      </c>
      <c r="R489" s="92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4"/>
      <c r="Z489" s="84"/>
      <c r="AA489" s="84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0" t="str">
        <f>IF(Table1[[#This Row],[Buy-now costs]]&gt;0,"X","")</f>
        <v/>
      </c>
      <c r="M490" s="80"/>
      <c r="N490" s="80"/>
      <c r="O490" s="40">
        <v>0</v>
      </c>
      <c r="P490" s="94">
        <f>Table1[[#This Row],[quantity on-hand]]*(Table1[[#This Row],[Cost ]]+Table1[[#This Row],[shipping]]+Table1[[#This Row],[Tax]])</f>
        <v>0</v>
      </c>
      <c r="Q490" s="40">
        <v>0</v>
      </c>
      <c r="R490" s="92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4"/>
      <c r="Z490" s="84"/>
      <c r="AA490" s="84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0" t="str">
        <f>IF(Table1[[#This Row],[Buy-now costs]]&gt;0,"X","")</f>
        <v/>
      </c>
      <c r="M491" s="80"/>
      <c r="N491" s="80"/>
      <c r="O491" s="40">
        <v>0</v>
      </c>
      <c r="P491" s="94">
        <f>Table1[[#This Row],[quantity on-hand]]*(Table1[[#This Row],[Cost ]]+Table1[[#This Row],[shipping]]+Table1[[#This Row],[Tax]])</f>
        <v>0</v>
      </c>
      <c r="Q491" s="40">
        <v>0</v>
      </c>
      <c r="R491" s="92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4"/>
      <c r="Z491" s="84"/>
      <c r="AA491" s="84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0" t="str">
        <f>IF(Table1[[#This Row],[Buy-now costs]]&gt;0,"X","")</f>
        <v/>
      </c>
      <c r="M492" s="80"/>
      <c r="N492" s="80"/>
      <c r="O492" s="40">
        <v>0</v>
      </c>
      <c r="P492" s="94">
        <f>Table1[[#This Row],[quantity on-hand]]*(Table1[[#This Row],[Cost ]]+Table1[[#This Row],[shipping]]+Table1[[#This Row],[Tax]])</f>
        <v>0</v>
      </c>
      <c r="Q492" s="40">
        <v>0</v>
      </c>
      <c r="R492" s="92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4"/>
      <c r="Z492" s="84"/>
      <c r="AA492" s="84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0" t="str">
        <f>IF(Table1[[#This Row],[Buy-now costs]]&gt;0,"X","")</f>
        <v/>
      </c>
      <c r="M493" s="80"/>
      <c r="N493" s="80"/>
      <c r="O493" s="40">
        <v>0</v>
      </c>
      <c r="P493" s="94">
        <f>Table1[[#This Row],[quantity on-hand]]*(Table1[[#This Row],[Cost ]]+Table1[[#This Row],[shipping]]+Table1[[#This Row],[Tax]])</f>
        <v>0</v>
      </c>
      <c r="Q493" s="40">
        <v>0</v>
      </c>
      <c r="R493" s="92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4"/>
      <c r="Z493" s="84"/>
      <c r="AA493" s="84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0" t="str">
        <f>IF(Table1[[#This Row],[Buy-now costs]]&gt;0,"X","")</f>
        <v/>
      </c>
      <c r="M494" s="80"/>
      <c r="N494" s="80"/>
      <c r="O494" s="40">
        <v>0</v>
      </c>
      <c r="P494" s="94">
        <f>Table1[[#This Row],[quantity on-hand]]*(Table1[[#This Row],[Cost ]]+Table1[[#This Row],[shipping]]+Table1[[#This Row],[Tax]])</f>
        <v>0</v>
      </c>
      <c r="Q494" s="40">
        <v>0</v>
      </c>
      <c r="R494" s="92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4"/>
      <c r="Z494" s="84"/>
      <c r="AA494" s="84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0" t="str">
        <f>IF(Table1[[#This Row],[Buy-now costs]]&gt;0,"X","")</f>
        <v/>
      </c>
      <c r="M495" s="80"/>
      <c r="N495" s="80"/>
      <c r="O495" s="40">
        <v>0</v>
      </c>
      <c r="P495" s="94">
        <f>Table1[[#This Row],[quantity on-hand]]*(Table1[[#This Row],[Cost ]]+Table1[[#This Row],[shipping]]+Table1[[#This Row],[Tax]])</f>
        <v>0</v>
      </c>
      <c r="Q495" s="40">
        <v>0</v>
      </c>
      <c r="R495" s="92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4"/>
      <c r="Z495" s="84"/>
      <c r="AA495" s="84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0" t="str">
        <f>IF(Table1[[#This Row],[Buy-now costs]]&gt;0,"X","")</f>
        <v/>
      </c>
      <c r="M496" s="80"/>
      <c r="N496" s="80"/>
      <c r="O496" s="40">
        <v>0</v>
      </c>
      <c r="P496" s="94">
        <f>Table1[[#This Row],[quantity on-hand]]*(Table1[[#This Row],[Cost ]]+Table1[[#This Row],[shipping]]+Table1[[#This Row],[Tax]])</f>
        <v>0</v>
      </c>
      <c r="Q496" s="40">
        <v>0</v>
      </c>
      <c r="R496" s="92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4"/>
      <c r="Z496" s="84"/>
      <c r="AA496" s="84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0" t="str">
        <f>IF(Table1[[#This Row],[Buy-now costs]]&gt;0,"X","")</f>
        <v/>
      </c>
      <c r="M497" s="80"/>
      <c r="N497" s="80"/>
      <c r="O497" s="40">
        <v>0</v>
      </c>
      <c r="P497" s="94">
        <f>Table1[[#This Row],[quantity on-hand]]*(Table1[[#This Row],[Cost ]]+Table1[[#This Row],[shipping]]+Table1[[#This Row],[Tax]])</f>
        <v>0</v>
      </c>
      <c r="Q497" s="40">
        <v>0</v>
      </c>
      <c r="R497" s="92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4"/>
      <c r="Z497" s="84"/>
      <c r="AA497" s="84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0" t="str">
        <f>IF(Table1[[#This Row],[Buy-now costs]]&gt;0,"X","")</f>
        <v/>
      </c>
      <c r="M498" s="80"/>
      <c r="N498" s="80"/>
      <c r="O498" s="40">
        <v>0</v>
      </c>
      <c r="P498" s="94">
        <f>Table1[[#This Row],[quantity on-hand]]*(Table1[[#This Row],[Cost ]]+Table1[[#This Row],[shipping]]+Table1[[#This Row],[Tax]])</f>
        <v>0</v>
      </c>
      <c r="Q498" s="40">
        <v>0</v>
      </c>
      <c r="R498" s="92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4"/>
      <c r="Z498" s="84"/>
      <c r="AA498" s="84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0" t="str">
        <f>IF(Table1[[#This Row],[Buy-now costs]]&gt;0,"X","")</f>
        <v/>
      </c>
      <c r="M499" s="80"/>
      <c r="N499" s="80"/>
      <c r="O499" s="40">
        <v>0</v>
      </c>
      <c r="P499" s="94">
        <f>Table1[[#This Row],[quantity on-hand]]*(Table1[[#This Row],[Cost ]]+Table1[[#This Row],[shipping]]+Table1[[#This Row],[Tax]])</f>
        <v>0</v>
      </c>
      <c r="Q499" s="40">
        <v>0</v>
      </c>
      <c r="R499" s="92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4"/>
      <c r="Z499" s="84"/>
      <c r="AA499" s="84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0" t="str">
        <f>IF(Table1[[#This Row],[Buy-now costs]]&gt;0,"X","")</f>
        <v/>
      </c>
      <c r="M500" s="80"/>
      <c r="N500" s="80"/>
      <c r="O500" s="40">
        <v>0</v>
      </c>
      <c r="P500" s="94">
        <f>Table1[[#This Row],[quantity on-hand]]*(Table1[[#This Row],[Cost ]]+Table1[[#This Row],[shipping]]+Table1[[#This Row],[Tax]])</f>
        <v>0</v>
      </c>
      <c r="Q500" s="40">
        <v>0</v>
      </c>
      <c r="R500" s="92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4"/>
      <c r="Z500" s="84"/>
      <c r="AA500" s="84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0" t="str">
        <f>IF(Table1[[#This Row],[Buy-now costs]]&gt;0,"X","")</f>
        <v/>
      </c>
      <c r="M501" s="80"/>
      <c r="N501" s="80"/>
      <c r="O501" s="40">
        <v>0</v>
      </c>
      <c r="P501" s="94">
        <f>Table1[[#This Row],[quantity on-hand]]*(Table1[[#This Row],[Cost ]]+Table1[[#This Row],[shipping]]+Table1[[#This Row],[Tax]])</f>
        <v>0</v>
      </c>
      <c r="Q501" s="40">
        <v>0</v>
      </c>
      <c r="R501" s="92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4"/>
      <c r="Z501" s="84"/>
      <c r="AA501" s="84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0" t="str">
        <f>IF(Table1[[#This Row],[Buy-now costs]]&gt;0,"X","")</f>
        <v/>
      </c>
      <c r="M502" s="80"/>
      <c r="N502" s="80"/>
      <c r="O502" s="40">
        <v>0</v>
      </c>
      <c r="P502" s="94">
        <f>Table1[[#This Row],[quantity on-hand]]*(Table1[[#This Row],[Cost ]]+Table1[[#This Row],[shipping]]+Table1[[#This Row],[Tax]])</f>
        <v>0</v>
      </c>
      <c r="Q502" s="40">
        <v>0</v>
      </c>
      <c r="R502" s="92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4"/>
      <c r="Z502" s="84"/>
      <c r="AA502" s="84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0" t="str">
        <f>IF(Table1[[#This Row],[Buy-now costs]]&gt;0,"X","")</f>
        <v/>
      </c>
      <c r="M503" s="80"/>
      <c r="N503" s="80"/>
      <c r="O503" s="40">
        <v>0</v>
      </c>
      <c r="P503" s="94">
        <f>Table1[[#This Row],[quantity on-hand]]*(Table1[[#This Row],[Cost ]]+Table1[[#This Row],[shipping]]+Table1[[#This Row],[Tax]])</f>
        <v>0</v>
      </c>
      <c r="Q503" s="40">
        <v>0</v>
      </c>
      <c r="R503" s="92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4"/>
      <c r="Z503" s="84"/>
      <c r="AA503" s="84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0" t="str">
        <f>IF(Table1[[#This Row],[Buy-now costs]]&gt;0,"X","")</f>
        <v/>
      </c>
      <c r="M504" s="80"/>
      <c r="N504" s="80"/>
      <c r="O504" s="40">
        <v>0</v>
      </c>
      <c r="P504" s="94">
        <f>Table1[[#This Row],[quantity on-hand]]*(Table1[[#This Row],[Cost ]]+Table1[[#This Row],[shipping]]+Table1[[#This Row],[Tax]])</f>
        <v>0</v>
      </c>
      <c r="Q504" s="40">
        <v>0</v>
      </c>
      <c r="R504" s="92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4"/>
      <c r="Z504" s="84"/>
      <c r="AA504" s="84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0" t="str">
        <f>IF(Table1[[#This Row],[Buy-now costs]]&gt;0,"X","")</f>
        <v/>
      </c>
      <c r="M505" s="80"/>
      <c r="N505" s="80"/>
      <c r="O505" s="40">
        <v>0</v>
      </c>
      <c r="P505" s="94">
        <f>Table1[[#This Row],[quantity on-hand]]*(Table1[[#This Row],[Cost ]]+Table1[[#This Row],[shipping]]+Table1[[#This Row],[Tax]])</f>
        <v>0</v>
      </c>
      <c r="Q505" s="40">
        <v>0</v>
      </c>
      <c r="R505" s="92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4"/>
      <c r="Z505" s="84"/>
      <c r="AA505" s="84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0" t="str">
        <f>IF(Table1[[#This Row],[Buy-now costs]]&gt;0,"X","")</f>
        <v/>
      </c>
      <c r="M506" s="80"/>
      <c r="N506" s="80"/>
      <c r="O506" s="40">
        <v>0</v>
      </c>
      <c r="P506" s="94">
        <f>Table1[[#This Row],[quantity on-hand]]*(Table1[[#This Row],[Cost ]]+Table1[[#This Row],[shipping]]+Table1[[#This Row],[Tax]])</f>
        <v>0</v>
      </c>
      <c r="Q506" s="40">
        <v>0</v>
      </c>
      <c r="R506" s="92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4"/>
      <c r="Z506" s="84"/>
      <c r="AA506" s="84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0" t="str">
        <f>IF(Table1[[#This Row],[Buy-now costs]]&gt;0,"X","")</f>
        <v/>
      </c>
      <c r="M507" s="80"/>
      <c r="N507" s="80"/>
      <c r="O507" s="40">
        <v>0</v>
      </c>
      <c r="P507" s="94">
        <f>Table1[[#This Row],[quantity on-hand]]*(Table1[[#This Row],[Cost ]]+Table1[[#This Row],[shipping]]+Table1[[#This Row],[Tax]])</f>
        <v>0</v>
      </c>
      <c r="Q507" s="40">
        <v>0</v>
      </c>
      <c r="R507" s="92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4"/>
      <c r="Z507" s="84"/>
      <c r="AA507" s="84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0" t="str">
        <f>IF(Table1[[#This Row],[Buy-now costs]]&gt;0,"X","")</f>
        <v/>
      </c>
      <c r="M508" s="80"/>
      <c r="N508" s="80"/>
      <c r="O508" s="40">
        <v>0</v>
      </c>
      <c r="P508" s="94">
        <f>Table1[[#This Row],[quantity on-hand]]*(Table1[[#This Row],[Cost ]]+Table1[[#This Row],[shipping]]+Table1[[#This Row],[Tax]])</f>
        <v>0</v>
      </c>
      <c r="Q508" s="40">
        <v>0</v>
      </c>
      <c r="R508" s="92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4"/>
      <c r="Z508" s="84"/>
      <c r="AA508" s="84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0" t="str">
        <f>IF(Table1[[#This Row],[Buy-now costs]]&gt;0,"X","")</f>
        <v/>
      </c>
      <c r="M509" s="80"/>
      <c r="N509" s="80"/>
      <c r="O509" s="40">
        <v>0</v>
      </c>
      <c r="P509" s="94">
        <f>Table1[[#This Row],[quantity on-hand]]*(Table1[[#This Row],[Cost ]]+Table1[[#This Row],[shipping]]+Table1[[#This Row],[Tax]])</f>
        <v>0</v>
      </c>
      <c r="Q509" s="40">
        <v>0</v>
      </c>
      <c r="R509" s="92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4"/>
      <c r="Z509" s="84"/>
      <c r="AA509" s="84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0" t="str">
        <f>IF(Table1[[#This Row],[Buy-now costs]]&gt;0,"X","")</f>
        <v/>
      </c>
      <c r="M510" s="80"/>
      <c r="N510" s="80"/>
      <c r="O510" s="40">
        <v>0</v>
      </c>
      <c r="P510" s="94">
        <f>Table1[[#This Row],[quantity on-hand]]*(Table1[[#This Row],[Cost ]]+Table1[[#This Row],[shipping]]+Table1[[#This Row],[Tax]])</f>
        <v>0</v>
      </c>
      <c r="Q510" s="40">
        <v>0</v>
      </c>
      <c r="R510" s="92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4"/>
      <c r="Z510" s="84"/>
      <c r="AA510" s="84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0" t="str">
        <f>IF(Table1[[#This Row],[Buy-now costs]]&gt;0,"X","")</f>
        <v/>
      </c>
      <c r="M511" s="80"/>
      <c r="N511" s="80"/>
      <c r="O511" s="40">
        <v>0</v>
      </c>
      <c r="P511" s="94">
        <f>Table1[[#This Row],[quantity on-hand]]*(Table1[[#This Row],[Cost ]]+Table1[[#This Row],[shipping]]+Table1[[#This Row],[Tax]])</f>
        <v>0</v>
      </c>
      <c r="Q511" s="40">
        <v>0</v>
      </c>
      <c r="R511" s="92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4"/>
      <c r="Z511" s="84"/>
      <c r="AA511" s="84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0" t="str">
        <f>IF(Table1[[#This Row],[Buy-now costs]]&gt;0,"X","")</f>
        <v/>
      </c>
      <c r="M512" s="80"/>
      <c r="N512" s="80"/>
      <c r="O512" s="40">
        <v>0</v>
      </c>
      <c r="P512" s="94">
        <f>Table1[[#This Row],[quantity on-hand]]*(Table1[[#This Row],[Cost ]]+Table1[[#This Row],[shipping]]+Table1[[#This Row],[Tax]])</f>
        <v>0</v>
      </c>
      <c r="Q512" s="40">
        <v>0</v>
      </c>
      <c r="R512" s="92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4"/>
      <c r="Z512" s="84"/>
      <c r="AA512" s="84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0" t="str">
        <f>IF(Table1[[#This Row],[Buy-now costs]]&gt;0,"X","")</f>
        <v/>
      </c>
      <c r="M513" s="80"/>
      <c r="N513" s="80"/>
      <c r="O513" s="40">
        <v>0</v>
      </c>
      <c r="P513" s="94">
        <f>Table1[[#This Row],[quantity on-hand]]*(Table1[[#This Row],[Cost ]]+Table1[[#This Row],[shipping]]+Table1[[#This Row],[Tax]])</f>
        <v>0</v>
      </c>
      <c r="Q513" s="40">
        <v>0</v>
      </c>
      <c r="R513" s="92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4"/>
      <c r="Z513" s="84"/>
      <c r="AA513" s="84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0" t="str">
        <f>IF(Table1[[#This Row],[Buy-now costs]]&gt;0,"X","")</f>
        <v/>
      </c>
      <c r="M514" s="80"/>
      <c r="N514" s="80"/>
      <c r="O514" s="40">
        <v>0</v>
      </c>
      <c r="P514" s="94">
        <f>Table1[[#This Row],[quantity on-hand]]*(Table1[[#This Row],[Cost ]]+Table1[[#This Row],[shipping]]+Table1[[#This Row],[Tax]])</f>
        <v>0</v>
      </c>
      <c r="Q514" s="40">
        <v>0</v>
      </c>
      <c r="R514" s="92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4"/>
      <c r="Z514" s="84"/>
      <c r="AA514" s="84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0" t="str">
        <f>IF(Table1[[#This Row],[Buy-now costs]]&gt;0,"X","")</f>
        <v/>
      </c>
      <c r="M515" s="80"/>
      <c r="N515" s="80"/>
      <c r="O515" s="40">
        <v>0</v>
      </c>
      <c r="P515" s="94">
        <f>Table1[[#This Row],[quantity on-hand]]*(Table1[[#This Row],[Cost ]]+Table1[[#This Row],[shipping]]+Table1[[#This Row],[Tax]])</f>
        <v>0</v>
      </c>
      <c r="Q515" s="40">
        <v>0</v>
      </c>
      <c r="R515" s="92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4"/>
      <c r="Z515" s="84"/>
      <c r="AA515" s="84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0" t="str">
        <f>IF(Table1[[#This Row],[Buy-now costs]]&gt;0,"X","")</f>
        <v/>
      </c>
      <c r="M516" s="80"/>
      <c r="N516" s="80"/>
      <c r="O516" s="40">
        <v>0</v>
      </c>
      <c r="P516" s="94">
        <f>Table1[[#This Row],[quantity on-hand]]*(Table1[[#This Row],[Cost ]]+Table1[[#This Row],[shipping]]+Table1[[#This Row],[Tax]])</f>
        <v>0</v>
      </c>
      <c r="Q516" s="40">
        <v>0</v>
      </c>
      <c r="R516" s="92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4"/>
      <c r="Z516" s="84"/>
      <c r="AA516" s="84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0" t="str">
        <f>IF(Table1[[#This Row],[Buy-now costs]]&gt;0,"X","")</f>
        <v/>
      </c>
      <c r="M517" s="80"/>
      <c r="N517" s="80"/>
      <c r="O517" s="40">
        <v>0</v>
      </c>
      <c r="P517" s="94">
        <f>Table1[[#This Row],[quantity on-hand]]*(Table1[[#This Row],[Cost ]]+Table1[[#This Row],[shipping]]+Table1[[#This Row],[Tax]])</f>
        <v>0</v>
      </c>
      <c r="Q517" s="40">
        <v>0</v>
      </c>
      <c r="R517" s="92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4"/>
      <c r="Z517" s="84"/>
      <c r="AA517" s="84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0" t="str">
        <f>IF(Table1[[#This Row],[Buy-now costs]]&gt;0,"X","")</f>
        <v/>
      </c>
      <c r="M518" s="80"/>
      <c r="N518" s="80"/>
      <c r="O518" s="40">
        <v>0</v>
      </c>
      <c r="P518" s="94">
        <f>Table1[[#This Row],[quantity on-hand]]*(Table1[[#This Row],[Cost ]]+Table1[[#This Row],[shipping]]+Table1[[#This Row],[Tax]])</f>
        <v>0</v>
      </c>
      <c r="Q518" s="40">
        <v>0</v>
      </c>
      <c r="R518" s="92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4"/>
      <c r="Z518" s="84"/>
      <c r="AA518" s="84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0" t="str">
        <f>IF(Table1[[#This Row],[Buy-now costs]]&gt;0,"X","")</f>
        <v/>
      </c>
      <c r="M519" s="80"/>
      <c r="N519" s="80"/>
      <c r="O519" s="40">
        <v>0</v>
      </c>
      <c r="P519" s="94">
        <f>Table1[[#This Row],[quantity on-hand]]*(Table1[[#This Row],[Cost ]]+Table1[[#This Row],[shipping]]+Table1[[#This Row],[Tax]])</f>
        <v>0</v>
      </c>
      <c r="Q519" s="40">
        <v>0</v>
      </c>
      <c r="R519" s="92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4"/>
      <c r="Z519" s="84"/>
      <c r="AA519" s="84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0" t="str">
        <f>IF(Table1[[#This Row],[Buy-now costs]]&gt;0,"X","")</f>
        <v/>
      </c>
      <c r="M520" s="80"/>
      <c r="N520" s="80"/>
      <c r="O520" s="40">
        <v>0</v>
      </c>
      <c r="P520" s="94">
        <f>Table1[[#This Row],[quantity on-hand]]*(Table1[[#This Row],[Cost ]]+Table1[[#This Row],[shipping]]+Table1[[#This Row],[Tax]])</f>
        <v>0</v>
      </c>
      <c r="Q520" s="40">
        <v>0</v>
      </c>
      <c r="R520" s="92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4"/>
      <c r="Z520" s="84"/>
      <c r="AA520" s="84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0" t="str">
        <f>IF(Table1[[#This Row],[Buy-now costs]]&gt;0,"X","")</f>
        <v/>
      </c>
      <c r="M521" s="80"/>
      <c r="N521" s="80"/>
      <c r="O521" s="40">
        <v>0</v>
      </c>
      <c r="P521" s="94">
        <f>Table1[[#This Row],[quantity on-hand]]*(Table1[[#This Row],[Cost ]]+Table1[[#This Row],[shipping]]+Table1[[#This Row],[Tax]])</f>
        <v>0</v>
      </c>
      <c r="Q521" s="40">
        <v>0</v>
      </c>
      <c r="R521" s="92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4"/>
      <c r="Z521" s="84"/>
      <c r="AA521" s="84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0" t="str">
        <f>IF(Table1[[#This Row],[Buy-now costs]]&gt;0,"X","")</f>
        <v/>
      </c>
      <c r="M522" s="80"/>
      <c r="N522" s="80"/>
      <c r="O522" s="40">
        <v>0</v>
      </c>
      <c r="P522" s="94">
        <f>Table1[[#This Row],[quantity on-hand]]*(Table1[[#This Row],[Cost ]]+Table1[[#This Row],[shipping]]+Table1[[#This Row],[Tax]])</f>
        <v>0</v>
      </c>
      <c r="Q522" s="40">
        <v>0</v>
      </c>
      <c r="R522" s="92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4"/>
      <c r="Z522" s="84"/>
      <c r="AA522" s="84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0" t="str">
        <f>IF(Table1[[#This Row],[Buy-now costs]]&gt;0,"X","")</f>
        <v/>
      </c>
      <c r="M523" s="80"/>
      <c r="N523" s="80"/>
      <c r="O523" s="40">
        <v>0</v>
      </c>
      <c r="P523" s="94">
        <f>Table1[[#This Row],[quantity on-hand]]*(Table1[[#This Row],[Cost ]]+Table1[[#This Row],[shipping]]+Table1[[#This Row],[Tax]])</f>
        <v>0</v>
      </c>
      <c r="Q523" s="40">
        <v>0</v>
      </c>
      <c r="R523" s="92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4"/>
      <c r="Z523" s="84"/>
      <c r="AA523" s="84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0" t="str">
        <f>IF(Table1[[#This Row],[Buy-now costs]]&gt;0,"X","")</f>
        <v/>
      </c>
      <c r="M524" s="80"/>
      <c r="N524" s="80"/>
      <c r="O524" s="40">
        <v>0</v>
      </c>
      <c r="P524" s="94">
        <f>Table1[[#This Row],[quantity on-hand]]*(Table1[[#This Row],[Cost ]]+Table1[[#This Row],[shipping]]+Table1[[#This Row],[Tax]])</f>
        <v>0</v>
      </c>
      <c r="Q524" s="40">
        <v>0</v>
      </c>
      <c r="R524" s="92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4"/>
      <c r="Z524" s="84"/>
      <c r="AA524" s="84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0" t="str">
        <f>IF(Table1[[#This Row],[Buy-now costs]]&gt;0,"X","")</f>
        <v/>
      </c>
      <c r="M525" s="80"/>
      <c r="N525" s="80"/>
      <c r="O525" s="40">
        <v>0</v>
      </c>
      <c r="P525" s="94">
        <f>Table1[[#This Row],[quantity on-hand]]*(Table1[[#This Row],[Cost ]]+Table1[[#This Row],[shipping]]+Table1[[#This Row],[Tax]])</f>
        <v>0</v>
      </c>
      <c r="Q525" s="40">
        <v>0</v>
      </c>
      <c r="R525" s="92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4"/>
      <c r="Z525" s="84"/>
      <c r="AA525" s="84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0" t="str">
        <f>IF(Table1[[#This Row],[Buy-now costs]]&gt;0,"X","")</f>
        <v/>
      </c>
      <c r="M526" s="80"/>
      <c r="N526" s="80"/>
      <c r="O526" s="40">
        <v>0</v>
      </c>
      <c r="P526" s="94">
        <f>Table1[[#This Row],[quantity on-hand]]*(Table1[[#This Row],[Cost ]]+Table1[[#This Row],[shipping]]+Table1[[#This Row],[Tax]])</f>
        <v>0</v>
      </c>
      <c r="Q526" s="40">
        <v>0</v>
      </c>
      <c r="R526" s="92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4"/>
      <c r="Z526" s="84"/>
      <c r="AA526" s="84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0" t="str">
        <f>IF(Table1[[#This Row],[Buy-now costs]]&gt;0,"X","")</f>
        <v/>
      </c>
      <c r="M527" s="80"/>
      <c r="N527" s="80"/>
      <c r="O527" s="40">
        <v>0</v>
      </c>
      <c r="P527" s="94">
        <f>Table1[[#This Row],[quantity on-hand]]*(Table1[[#This Row],[Cost ]]+Table1[[#This Row],[shipping]]+Table1[[#This Row],[Tax]])</f>
        <v>0</v>
      </c>
      <c r="Q527" s="40">
        <v>0</v>
      </c>
      <c r="R527" s="92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4"/>
      <c r="Z527" s="84"/>
      <c r="AA527" s="84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0" t="str">
        <f>IF(Table1[[#This Row],[Buy-now costs]]&gt;0,"X","")</f>
        <v/>
      </c>
      <c r="M528" s="80"/>
      <c r="N528" s="80"/>
      <c r="O528" s="40">
        <v>0</v>
      </c>
      <c r="P528" s="94">
        <f>Table1[[#This Row],[quantity on-hand]]*(Table1[[#This Row],[Cost ]]+Table1[[#This Row],[shipping]]+Table1[[#This Row],[Tax]])</f>
        <v>0</v>
      </c>
      <c r="Q528" s="40">
        <v>0</v>
      </c>
      <c r="R528" s="92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4"/>
      <c r="Z528" s="84"/>
      <c r="AA528" s="84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0" t="str">
        <f>IF(Table1[[#This Row],[Buy-now costs]]&gt;0,"X","")</f>
        <v/>
      </c>
      <c r="M529" s="80"/>
      <c r="N529" s="80"/>
      <c r="O529" s="40">
        <v>0</v>
      </c>
      <c r="P529" s="94">
        <f>Table1[[#This Row],[quantity on-hand]]*(Table1[[#This Row],[Cost ]]+Table1[[#This Row],[shipping]]+Table1[[#This Row],[Tax]])</f>
        <v>0</v>
      </c>
      <c r="Q529" s="40">
        <v>0</v>
      </c>
      <c r="R529" s="92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4"/>
      <c r="Z529" s="84"/>
      <c r="AA529" s="84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0" t="str">
        <f>IF(Table1[[#This Row],[Buy-now costs]]&gt;0,"X","")</f>
        <v/>
      </c>
      <c r="M530" s="80"/>
      <c r="N530" s="80"/>
      <c r="O530" s="40">
        <v>0</v>
      </c>
      <c r="P530" s="94">
        <f>Table1[[#This Row],[quantity on-hand]]*(Table1[[#This Row],[Cost ]]+Table1[[#This Row],[shipping]]+Table1[[#This Row],[Tax]])</f>
        <v>0</v>
      </c>
      <c r="Q530" s="40">
        <v>0</v>
      </c>
      <c r="R530" s="92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4"/>
      <c r="Z530" s="84"/>
      <c r="AA530" s="84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0" t="str">
        <f>IF(Table1[[#This Row],[Buy-now costs]]&gt;0,"X","")</f>
        <v/>
      </c>
      <c r="M531" s="80"/>
      <c r="N531" s="80"/>
      <c r="O531" s="40">
        <v>0</v>
      </c>
      <c r="P531" s="94">
        <f>Table1[[#This Row],[quantity on-hand]]*(Table1[[#This Row],[Cost ]]+Table1[[#This Row],[shipping]]+Table1[[#This Row],[Tax]])</f>
        <v>0</v>
      </c>
      <c r="Q531" s="40">
        <v>0</v>
      </c>
      <c r="R531" s="92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4"/>
      <c r="Z531" s="84"/>
      <c r="AA531" s="84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0" t="str">
        <f>IF(Table1[[#This Row],[Buy-now costs]]&gt;0,"X","")</f>
        <v/>
      </c>
      <c r="M532" s="80"/>
      <c r="N532" s="80"/>
      <c r="O532" s="40">
        <v>0</v>
      </c>
      <c r="P532" s="94">
        <f>Table1[[#This Row],[quantity on-hand]]*(Table1[[#This Row],[Cost ]]+Table1[[#This Row],[shipping]]+Table1[[#This Row],[Tax]])</f>
        <v>0</v>
      </c>
      <c r="Q532" s="40">
        <v>0</v>
      </c>
      <c r="R532" s="92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4"/>
      <c r="Z532" s="84"/>
      <c r="AA532" s="84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0" t="str">
        <f>IF(Table1[[#This Row],[Buy-now costs]]&gt;0,"X","")</f>
        <v/>
      </c>
      <c r="M533" s="80"/>
      <c r="N533" s="80"/>
      <c r="O533" s="40">
        <v>0</v>
      </c>
      <c r="P533" s="94">
        <f>Table1[[#This Row],[quantity on-hand]]*(Table1[[#This Row],[Cost ]]+Table1[[#This Row],[shipping]]+Table1[[#This Row],[Tax]])</f>
        <v>0</v>
      </c>
      <c r="Q533" s="40">
        <v>0</v>
      </c>
      <c r="R533" s="92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4"/>
      <c r="Z533" s="84"/>
      <c r="AA533" s="84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0" t="str">
        <f>IF(Table1[[#This Row],[Buy-now costs]]&gt;0,"X","")</f>
        <v/>
      </c>
      <c r="M534" s="80"/>
      <c r="N534" s="80"/>
      <c r="O534" s="40">
        <v>0</v>
      </c>
      <c r="P534" s="94">
        <f>Table1[[#This Row],[quantity on-hand]]*(Table1[[#This Row],[Cost ]]+Table1[[#This Row],[shipping]]+Table1[[#This Row],[Tax]])</f>
        <v>0</v>
      </c>
      <c r="Q534" s="40">
        <v>0</v>
      </c>
      <c r="R534" s="92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4"/>
      <c r="Z534" s="84"/>
      <c r="AA534" s="84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0" t="str">
        <f>IF(Table1[[#This Row],[Buy-now costs]]&gt;0,"X","")</f>
        <v/>
      </c>
      <c r="M535" s="80"/>
      <c r="N535" s="80"/>
      <c r="O535" s="40">
        <v>0</v>
      </c>
      <c r="P535" s="94">
        <f>Table1[[#This Row],[quantity on-hand]]*(Table1[[#This Row],[Cost ]]+Table1[[#This Row],[shipping]]+Table1[[#This Row],[Tax]])</f>
        <v>0</v>
      </c>
      <c r="Q535" s="40">
        <v>0</v>
      </c>
      <c r="R535" s="92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4"/>
      <c r="Z535" s="84"/>
      <c r="AA535" s="84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0" t="str">
        <f>IF(Table1[[#This Row],[Buy-now costs]]&gt;0,"X","")</f>
        <v/>
      </c>
      <c r="M536" s="80"/>
      <c r="N536" s="80"/>
      <c r="O536" s="40">
        <v>0</v>
      </c>
      <c r="P536" s="94">
        <f>Table1[[#This Row],[quantity on-hand]]*(Table1[[#This Row],[Cost ]]+Table1[[#This Row],[shipping]]+Table1[[#This Row],[Tax]])</f>
        <v>0</v>
      </c>
      <c r="Q536" s="40">
        <v>0</v>
      </c>
      <c r="R536" s="92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4"/>
      <c r="Z536" s="84"/>
      <c r="AA536" s="84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0" t="str">
        <f>IF(Table1[[#This Row],[Buy-now costs]]&gt;0,"X","")</f>
        <v/>
      </c>
      <c r="M537" s="80"/>
      <c r="N537" s="80"/>
      <c r="O537" s="40">
        <v>0</v>
      </c>
      <c r="P537" s="94">
        <f>Table1[[#This Row],[quantity on-hand]]*(Table1[[#This Row],[Cost ]]+Table1[[#This Row],[shipping]]+Table1[[#This Row],[Tax]])</f>
        <v>0</v>
      </c>
      <c r="Q537" s="40">
        <v>0</v>
      </c>
      <c r="R537" s="92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4"/>
      <c r="Z537" s="84"/>
      <c r="AA537" s="84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0" t="str">
        <f>IF(Table1[[#This Row],[Buy-now costs]]&gt;0,"X","")</f>
        <v/>
      </c>
      <c r="M538" s="80"/>
      <c r="N538" s="80"/>
      <c r="O538" s="40">
        <v>0</v>
      </c>
      <c r="P538" s="94">
        <f>Table1[[#This Row],[quantity on-hand]]*(Table1[[#This Row],[Cost ]]+Table1[[#This Row],[shipping]]+Table1[[#This Row],[Tax]])</f>
        <v>0</v>
      </c>
      <c r="Q538" s="40">
        <v>0</v>
      </c>
      <c r="R538" s="92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4"/>
      <c r="Z538" s="84"/>
      <c r="AA538" s="84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0" t="str">
        <f>IF(Table1[[#This Row],[Buy-now costs]]&gt;0,"X","")</f>
        <v/>
      </c>
      <c r="M539" s="80"/>
      <c r="N539" s="80"/>
      <c r="O539" s="40">
        <v>0</v>
      </c>
      <c r="P539" s="94">
        <f>Table1[[#This Row],[quantity on-hand]]*(Table1[[#This Row],[Cost ]]+Table1[[#This Row],[shipping]]+Table1[[#This Row],[Tax]])</f>
        <v>0</v>
      </c>
      <c r="Q539" s="40">
        <v>0</v>
      </c>
      <c r="R539" s="92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4"/>
      <c r="Z539" s="84"/>
      <c r="AA539" s="84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0" t="str">
        <f>IF(Table1[[#This Row],[Buy-now costs]]&gt;0,"X","")</f>
        <v/>
      </c>
      <c r="M540" s="80"/>
      <c r="N540" s="80"/>
      <c r="O540" s="40">
        <v>0</v>
      </c>
      <c r="P540" s="94">
        <f>Table1[[#This Row],[quantity on-hand]]*(Table1[[#This Row],[Cost ]]+Table1[[#This Row],[shipping]]+Table1[[#This Row],[Tax]])</f>
        <v>0</v>
      </c>
      <c r="Q540" s="40">
        <v>0</v>
      </c>
      <c r="R540" s="92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4"/>
      <c r="Z540" s="84"/>
      <c r="AA540" s="84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0" t="str">
        <f>IF(Table1[[#This Row],[Buy-now costs]]&gt;0,"X","")</f>
        <v/>
      </c>
      <c r="M541" s="80"/>
      <c r="N541" s="80"/>
      <c r="O541" s="40">
        <v>0</v>
      </c>
      <c r="P541" s="94">
        <f>Table1[[#This Row],[quantity on-hand]]*(Table1[[#This Row],[Cost ]]+Table1[[#This Row],[shipping]]+Table1[[#This Row],[Tax]])</f>
        <v>0</v>
      </c>
      <c r="Q541" s="40">
        <v>0</v>
      </c>
      <c r="R541" s="92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4"/>
      <c r="Z541" s="84"/>
      <c r="AA541" s="84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0" t="str">
        <f>IF(Table1[[#This Row],[Buy-now costs]]&gt;0,"X","")</f>
        <v/>
      </c>
      <c r="M542" s="80"/>
      <c r="N542" s="80"/>
      <c r="O542" s="40">
        <v>0</v>
      </c>
      <c r="P542" s="94">
        <f>Table1[[#This Row],[quantity on-hand]]*(Table1[[#This Row],[Cost ]]+Table1[[#This Row],[shipping]]+Table1[[#This Row],[Tax]])</f>
        <v>0</v>
      </c>
      <c r="Q542" s="40">
        <v>0</v>
      </c>
      <c r="R542" s="92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4"/>
      <c r="Z542" s="84"/>
      <c r="AA542" s="84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0" t="str">
        <f>IF(Table1[[#This Row],[Buy-now costs]]&gt;0,"X","")</f>
        <v/>
      </c>
      <c r="M543" s="80"/>
      <c r="N543" s="80"/>
      <c r="O543" s="40">
        <v>0</v>
      </c>
      <c r="P543" s="94">
        <f>Table1[[#This Row],[quantity on-hand]]*(Table1[[#This Row],[Cost ]]+Table1[[#This Row],[shipping]]+Table1[[#This Row],[Tax]])</f>
        <v>0</v>
      </c>
      <c r="Q543" s="40">
        <v>0</v>
      </c>
      <c r="R543" s="92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4"/>
      <c r="Z543" s="84"/>
      <c r="AA543" s="84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0" t="str">
        <f>IF(Table1[[#This Row],[Buy-now costs]]&gt;0,"X","")</f>
        <v/>
      </c>
      <c r="M544" s="80"/>
      <c r="N544" s="80"/>
      <c r="O544" s="40">
        <v>0</v>
      </c>
      <c r="P544" s="94">
        <f>Table1[[#This Row],[quantity on-hand]]*(Table1[[#This Row],[Cost ]]+Table1[[#This Row],[shipping]]+Table1[[#This Row],[Tax]])</f>
        <v>0</v>
      </c>
      <c r="Q544" s="40">
        <v>0</v>
      </c>
      <c r="R544" s="92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4"/>
      <c r="Z544" s="84"/>
      <c r="AA544" s="84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0" t="str">
        <f>IF(Table1[[#This Row],[Buy-now costs]]&gt;0,"X","")</f>
        <v/>
      </c>
      <c r="M545" s="80"/>
      <c r="N545" s="80"/>
      <c r="O545" s="40">
        <v>0</v>
      </c>
      <c r="P545" s="94">
        <f>Table1[[#This Row],[quantity on-hand]]*(Table1[[#This Row],[Cost ]]+Table1[[#This Row],[shipping]]+Table1[[#This Row],[Tax]])</f>
        <v>0</v>
      </c>
      <c r="Q545" s="40">
        <v>0</v>
      </c>
      <c r="R545" s="92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4"/>
      <c r="Z545" s="84"/>
      <c r="AA545" s="84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0" t="str">
        <f>IF(Table1[[#This Row],[Buy-now costs]]&gt;0,"X","")</f>
        <v/>
      </c>
      <c r="M546" s="80"/>
      <c r="N546" s="80"/>
      <c r="O546" s="40">
        <v>0</v>
      </c>
      <c r="P546" s="94">
        <f>Table1[[#This Row],[quantity on-hand]]*(Table1[[#This Row],[Cost ]]+Table1[[#This Row],[shipping]]+Table1[[#This Row],[Tax]])</f>
        <v>0</v>
      </c>
      <c r="Q546" s="40">
        <v>0</v>
      </c>
      <c r="R546" s="92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4"/>
      <c r="Z546" s="84"/>
      <c r="AA546" s="84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0" t="str">
        <f>IF(Table1[[#This Row],[Buy-now costs]]&gt;0,"X","")</f>
        <v/>
      </c>
      <c r="M547" s="80"/>
      <c r="N547" s="80"/>
      <c r="O547" s="40">
        <v>0</v>
      </c>
      <c r="P547" s="94">
        <f>Table1[[#This Row],[quantity on-hand]]*(Table1[[#This Row],[Cost ]]+Table1[[#This Row],[shipping]]+Table1[[#This Row],[Tax]])</f>
        <v>0</v>
      </c>
      <c r="Q547" s="40">
        <v>0</v>
      </c>
      <c r="R547" s="92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4"/>
      <c r="Z547" s="84"/>
      <c r="AA547" s="84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0" t="str">
        <f>IF(Table1[[#This Row],[Buy-now costs]]&gt;0,"X","")</f>
        <v/>
      </c>
      <c r="M548" s="80"/>
      <c r="N548" s="80"/>
      <c r="O548" s="40">
        <v>0</v>
      </c>
      <c r="P548" s="94">
        <f>Table1[[#This Row],[quantity on-hand]]*(Table1[[#This Row],[Cost ]]+Table1[[#This Row],[shipping]]+Table1[[#This Row],[Tax]])</f>
        <v>0</v>
      </c>
      <c r="Q548" s="40">
        <v>0</v>
      </c>
      <c r="R548" s="92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4"/>
      <c r="Z548" s="84"/>
      <c r="AA548" s="84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0" t="str">
        <f>IF(Table1[[#This Row],[Buy-now costs]]&gt;0,"X","")</f>
        <v/>
      </c>
      <c r="M549" s="80"/>
      <c r="N549" s="80"/>
      <c r="O549" s="40">
        <v>0</v>
      </c>
      <c r="P549" s="94">
        <f>Table1[[#This Row],[quantity on-hand]]*(Table1[[#This Row],[Cost ]]+Table1[[#This Row],[shipping]]+Table1[[#This Row],[Tax]])</f>
        <v>0</v>
      </c>
      <c r="Q549" s="40">
        <v>0</v>
      </c>
      <c r="R549" s="92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4"/>
      <c r="Z549" s="84"/>
      <c r="AA549" s="84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0" t="str">
        <f>IF(Table1[[#This Row],[Buy-now costs]]&gt;0,"X","")</f>
        <v/>
      </c>
      <c r="M550" s="80"/>
      <c r="N550" s="80"/>
      <c r="O550" s="40">
        <v>0</v>
      </c>
      <c r="P550" s="94">
        <f>Table1[[#This Row],[quantity on-hand]]*(Table1[[#This Row],[Cost ]]+Table1[[#This Row],[shipping]]+Table1[[#This Row],[Tax]])</f>
        <v>0</v>
      </c>
      <c r="Q550" s="40">
        <v>0</v>
      </c>
      <c r="R550" s="92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4"/>
      <c r="Z550" s="84"/>
      <c r="AA550" s="84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0" t="str">
        <f>IF(Table1[[#This Row],[Buy-now costs]]&gt;0,"X","")</f>
        <v/>
      </c>
      <c r="M551" s="80"/>
      <c r="N551" s="80"/>
      <c r="O551" s="40">
        <v>0</v>
      </c>
      <c r="P551" s="94">
        <f>Table1[[#This Row],[quantity on-hand]]*(Table1[[#This Row],[Cost ]]+Table1[[#This Row],[shipping]]+Table1[[#This Row],[Tax]])</f>
        <v>0</v>
      </c>
      <c r="Q551" s="40">
        <v>0</v>
      </c>
      <c r="R551" s="92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4"/>
      <c r="Z551" s="84"/>
      <c r="AA551" s="84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0" t="str">
        <f>IF(Table1[[#This Row],[Buy-now costs]]&gt;0,"X","")</f>
        <v/>
      </c>
      <c r="M552" s="80"/>
      <c r="N552" s="80"/>
      <c r="O552" s="40">
        <v>0</v>
      </c>
      <c r="P552" s="94">
        <f>Table1[[#This Row],[quantity on-hand]]*(Table1[[#This Row],[Cost ]]+Table1[[#This Row],[shipping]]+Table1[[#This Row],[Tax]])</f>
        <v>0</v>
      </c>
      <c r="Q552" s="40">
        <v>0</v>
      </c>
      <c r="R552" s="92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4"/>
      <c r="Z552" s="84"/>
      <c r="AA552" s="84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0" t="str">
        <f>IF(Table1[[#This Row],[Buy-now costs]]&gt;0,"X","")</f>
        <v/>
      </c>
      <c r="M553" s="80"/>
      <c r="N553" s="80"/>
      <c r="O553" s="40">
        <v>0</v>
      </c>
      <c r="P553" s="94">
        <f>Table1[[#This Row],[quantity on-hand]]*(Table1[[#This Row],[Cost ]]+Table1[[#This Row],[shipping]]+Table1[[#This Row],[Tax]])</f>
        <v>0</v>
      </c>
      <c r="Q553" s="40">
        <v>0</v>
      </c>
      <c r="R553" s="92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4"/>
      <c r="Z553" s="84"/>
      <c r="AA553" s="84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0" t="str">
        <f>IF(Table1[[#This Row],[Buy-now costs]]&gt;0,"X","")</f>
        <v/>
      </c>
      <c r="M554" s="80"/>
      <c r="N554" s="80"/>
      <c r="O554" s="40">
        <v>0</v>
      </c>
      <c r="P554" s="94">
        <f>Table1[[#This Row],[quantity on-hand]]*(Table1[[#This Row],[Cost ]]+Table1[[#This Row],[shipping]]+Table1[[#This Row],[Tax]])</f>
        <v>0</v>
      </c>
      <c r="Q554" s="40">
        <v>0</v>
      </c>
      <c r="R554" s="92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4"/>
      <c r="Z554" s="84"/>
      <c r="AA554" s="84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0" t="str">
        <f>IF(Table1[[#This Row],[Buy-now costs]]&gt;0,"X","")</f>
        <v/>
      </c>
      <c r="M555" s="80"/>
      <c r="N555" s="80"/>
      <c r="O555" s="40">
        <v>0</v>
      </c>
      <c r="P555" s="94">
        <f>Table1[[#This Row],[quantity on-hand]]*(Table1[[#This Row],[Cost ]]+Table1[[#This Row],[shipping]]+Table1[[#This Row],[Tax]])</f>
        <v>0</v>
      </c>
      <c r="Q555" s="40">
        <v>0</v>
      </c>
      <c r="R555" s="92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4"/>
      <c r="Z555" s="84"/>
      <c r="AA555" s="84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0" t="str">
        <f>IF(Table1[[#This Row],[Buy-now costs]]&gt;0,"X","")</f>
        <v/>
      </c>
      <c r="M556" s="80"/>
      <c r="N556" s="80"/>
      <c r="O556" s="40">
        <v>0</v>
      </c>
      <c r="P556" s="94">
        <f>Table1[[#This Row],[quantity on-hand]]*(Table1[[#This Row],[Cost ]]+Table1[[#This Row],[shipping]]+Table1[[#This Row],[Tax]])</f>
        <v>0</v>
      </c>
      <c r="Q556" s="40">
        <v>0</v>
      </c>
      <c r="R556" s="92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4"/>
      <c r="Z556" s="84"/>
      <c r="AA556" s="84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0" t="str">
        <f>IF(Table1[[#This Row],[Buy-now costs]]&gt;0,"X","")</f>
        <v/>
      </c>
      <c r="M557" s="80"/>
      <c r="N557" s="80"/>
      <c r="O557" s="40">
        <v>0</v>
      </c>
      <c r="P557" s="94">
        <f>Table1[[#This Row],[quantity on-hand]]*(Table1[[#This Row],[Cost ]]+Table1[[#This Row],[shipping]]+Table1[[#This Row],[Tax]])</f>
        <v>0</v>
      </c>
      <c r="Q557" s="40">
        <v>0</v>
      </c>
      <c r="R557" s="92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4"/>
      <c r="Z557" s="84"/>
      <c r="AA557" s="84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0" t="str">
        <f>IF(Table1[[#This Row],[Buy-now costs]]&gt;0,"X","")</f>
        <v/>
      </c>
      <c r="M558" s="80"/>
      <c r="N558" s="80"/>
      <c r="O558" s="40">
        <v>0</v>
      </c>
      <c r="P558" s="94">
        <f>Table1[[#This Row],[quantity on-hand]]*(Table1[[#This Row],[Cost ]]+Table1[[#This Row],[shipping]]+Table1[[#This Row],[Tax]])</f>
        <v>0</v>
      </c>
      <c r="Q558" s="40">
        <v>0</v>
      </c>
      <c r="R558" s="92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4"/>
      <c r="Z558" s="84"/>
      <c r="AA558" s="84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0" t="str">
        <f>IF(Table1[[#This Row],[Buy-now costs]]&gt;0,"X","")</f>
        <v/>
      </c>
      <c r="M559" s="80"/>
      <c r="N559" s="80"/>
      <c r="O559" s="40">
        <v>0</v>
      </c>
      <c r="P559" s="94">
        <f>Table1[[#This Row],[quantity on-hand]]*(Table1[[#This Row],[Cost ]]+Table1[[#This Row],[shipping]]+Table1[[#This Row],[Tax]])</f>
        <v>0</v>
      </c>
      <c r="Q559" s="40">
        <v>0</v>
      </c>
      <c r="R559" s="92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4"/>
      <c r="Z559" s="84"/>
      <c r="AA559" s="84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0" t="str">
        <f>IF(Table1[[#This Row],[Buy-now costs]]&gt;0,"X","")</f>
        <v/>
      </c>
      <c r="M560" s="80"/>
      <c r="N560" s="80"/>
      <c r="O560" s="40">
        <v>0</v>
      </c>
      <c r="P560" s="94">
        <f>Table1[[#This Row],[quantity on-hand]]*(Table1[[#This Row],[Cost ]]+Table1[[#This Row],[shipping]]+Table1[[#This Row],[Tax]])</f>
        <v>0</v>
      </c>
      <c r="Q560" s="40">
        <v>0</v>
      </c>
      <c r="R560" s="92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4"/>
      <c r="Z560" s="84"/>
      <c r="AA560" s="84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0" t="str">
        <f>IF(Table1[[#This Row],[Buy-now costs]]&gt;0,"X","")</f>
        <v/>
      </c>
      <c r="M561" s="80"/>
      <c r="N561" s="80"/>
      <c r="O561" s="40">
        <v>0</v>
      </c>
      <c r="P561" s="94">
        <f>Table1[[#This Row],[quantity on-hand]]*(Table1[[#This Row],[Cost ]]+Table1[[#This Row],[shipping]]+Table1[[#This Row],[Tax]])</f>
        <v>0</v>
      </c>
      <c r="Q561" s="40">
        <v>0</v>
      </c>
      <c r="R561" s="92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4"/>
      <c r="Z561" s="84"/>
      <c r="AA561" s="84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0" t="str">
        <f>IF(Table1[[#This Row],[Buy-now costs]]&gt;0,"X","")</f>
        <v/>
      </c>
      <c r="M562" s="80"/>
      <c r="N562" s="80"/>
      <c r="O562" s="40">
        <v>0</v>
      </c>
      <c r="P562" s="94">
        <f>Table1[[#This Row],[quantity on-hand]]*(Table1[[#This Row],[Cost ]]+Table1[[#This Row],[shipping]]+Table1[[#This Row],[Tax]])</f>
        <v>0</v>
      </c>
      <c r="Q562" s="40">
        <v>0</v>
      </c>
      <c r="R562" s="92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4"/>
      <c r="Z562" s="84"/>
      <c r="AA562" s="84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0" t="str">
        <f>IF(Table1[[#This Row],[Buy-now costs]]&gt;0,"X","")</f>
        <v/>
      </c>
      <c r="M563" s="80"/>
      <c r="N563" s="80"/>
      <c r="O563" s="40">
        <v>0</v>
      </c>
      <c r="P563" s="94">
        <f>Table1[[#This Row],[quantity on-hand]]*(Table1[[#This Row],[Cost ]]+Table1[[#This Row],[shipping]]+Table1[[#This Row],[Tax]])</f>
        <v>0</v>
      </c>
      <c r="Q563" s="40">
        <v>0</v>
      </c>
      <c r="R563" s="92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4"/>
      <c r="Z563" s="84"/>
      <c r="AA563" s="84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0" t="str">
        <f>IF(Table1[[#This Row],[Buy-now costs]]&gt;0,"X","")</f>
        <v/>
      </c>
      <c r="M564" s="80"/>
      <c r="N564" s="80"/>
      <c r="O564" s="40">
        <v>0</v>
      </c>
      <c r="P564" s="94">
        <f>Table1[[#This Row],[quantity on-hand]]*(Table1[[#This Row],[Cost ]]+Table1[[#This Row],[shipping]]+Table1[[#This Row],[Tax]])</f>
        <v>0</v>
      </c>
      <c r="Q564" s="40">
        <v>0</v>
      </c>
      <c r="R564" s="92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4"/>
      <c r="Z564" s="84"/>
      <c r="AA564" s="84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0" t="str">
        <f>IF(Table1[[#This Row],[Buy-now costs]]&gt;0,"X","")</f>
        <v/>
      </c>
      <c r="M565" s="80"/>
      <c r="N565" s="80"/>
      <c r="O565" s="40">
        <v>0</v>
      </c>
      <c r="P565" s="94">
        <f>Table1[[#This Row],[quantity on-hand]]*(Table1[[#This Row],[Cost ]]+Table1[[#This Row],[shipping]]+Table1[[#This Row],[Tax]])</f>
        <v>0</v>
      </c>
      <c r="Q565" s="40">
        <v>0</v>
      </c>
      <c r="R565" s="92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4"/>
      <c r="Z565" s="84"/>
      <c r="AA565" s="84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0" t="str">
        <f>IF(Table1[[#This Row],[Buy-now costs]]&gt;0,"X","")</f>
        <v/>
      </c>
      <c r="M566" s="80"/>
      <c r="N566" s="80"/>
      <c r="O566" s="40">
        <v>0</v>
      </c>
      <c r="P566" s="94">
        <f>Table1[[#This Row],[quantity on-hand]]*(Table1[[#This Row],[Cost ]]+Table1[[#This Row],[shipping]]+Table1[[#This Row],[Tax]])</f>
        <v>0</v>
      </c>
      <c r="Q566" s="40">
        <v>0</v>
      </c>
      <c r="R566" s="92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4"/>
      <c r="Z566" s="84"/>
      <c r="AA566" s="84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0" t="str">
        <f>IF(Table1[[#This Row],[Buy-now costs]]&gt;0,"X","")</f>
        <v/>
      </c>
      <c r="M567" s="80"/>
      <c r="N567" s="80"/>
      <c r="O567" s="40">
        <v>0</v>
      </c>
      <c r="P567" s="94">
        <f>Table1[[#This Row],[quantity on-hand]]*(Table1[[#This Row],[Cost ]]+Table1[[#This Row],[shipping]]+Table1[[#This Row],[Tax]])</f>
        <v>0</v>
      </c>
      <c r="Q567" s="40">
        <v>0</v>
      </c>
      <c r="R567" s="92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4"/>
      <c r="Z567" s="84"/>
      <c r="AA567" s="84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0" t="str">
        <f>IF(Table1[[#This Row],[Buy-now costs]]&gt;0,"X","")</f>
        <v/>
      </c>
      <c r="M568" s="80"/>
      <c r="N568" s="80"/>
      <c r="O568" s="40">
        <v>0</v>
      </c>
      <c r="P568" s="94">
        <f>Table1[[#This Row],[quantity on-hand]]*(Table1[[#This Row],[Cost ]]+Table1[[#This Row],[shipping]]+Table1[[#This Row],[Tax]])</f>
        <v>0</v>
      </c>
      <c r="Q568" s="40">
        <v>0</v>
      </c>
      <c r="R568" s="92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4"/>
      <c r="Z568" s="84"/>
      <c r="AA568" s="84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0" t="str">
        <f>IF(Table1[[#This Row],[Buy-now costs]]&gt;0,"X","")</f>
        <v/>
      </c>
      <c r="M569" s="80"/>
      <c r="N569" s="80"/>
      <c r="O569" s="40">
        <v>0</v>
      </c>
      <c r="P569" s="94">
        <f>Table1[[#This Row],[quantity on-hand]]*(Table1[[#This Row],[Cost ]]+Table1[[#This Row],[shipping]]+Table1[[#This Row],[Tax]])</f>
        <v>0</v>
      </c>
      <c r="Q569" s="40">
        <v>0</v>
      </c>
      <c r="R569" s="92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4"/>
      <c r="Z569" s="84"/>
      <c r="AA569" s="84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0" t="str">
        <f>IF(Table1[[#This Row],[Buy-now costs]]&gt;0,"X","")</f>
        <v/>
      </c>
      <c r="M570" s="80"/>
      <c r="N570" s="80"/>
      <c r="O570" s="40">
        <v>0</v>
      </c>
      <c r="P570" s="94">
        <f>Table1[[#This Row],[quantity on-hand]]*(Table1[[#This Row],[Cost ]]+Table1[[#This Row],[shipping]]+Table1[[#This Row],[Tax]])</f>
        <v>0</v>
      </c>
      <c r="Q570" s="40">
        <v>0</v>
      </c>
      <c r="R570" s="92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4"/>
      <c r="Z570" s="84"/>
      <c r="AA570" s="84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0" t="str">
        <f>IF(Table1[[#This Row],[Buy-now costs]]&gt;0,"X","")</f>
        <v/>
      </c>
      <c r="M571" s="80"/>
      <c r="N571" s="80"/>
      <c r="O571" s="40">
        <v>0</v>
      </c>
      <c r="P571" s="94">
        <f>Table1[[#This Row],[quantity on-hand]]*(Table1[[#This Row],[Cost ]]+Table1[[#This Row],[shipping]]+Table1[[#This Row],[Tax]])</f>
        <v>0</v>
      </c>
      <c r="Q571" s="40">
        <v>0</v>
      </c>
      <c r="R571" s="92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4"/>
      <c r="Z571" s="84"/>
      <c r="AA571" s="84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0" t="str">
        <f>IF(Table1[[#This Row],[Buy-now costs]]&gt;0,"X","")</f>
        <v/>
      </c>
      <c r="M572" s="80"/>
      <c r="N572" s="80"/>
      <c r="O572" s="40">
        <v>0</v>
      </c>
      <c r="P572" s="94">
        <f>Table1[[#This Row],[quantity on-hand]]*(Table1[[#This Row],[Cost ]]+Table1[[#This Row],[shipping]]+Table1[[#This Row],[Tax]])</f>
        <v>0</v>
      </c>
      <c r="Q572" s="40">
        <v>0</v>
      </c>
      <c r="R572" s="92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4"/>
      <c r="Z572" s="84"/>
      <c r="AA572" s="84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0" t="str">
        <f>IF(Table1[[#This Row],[Buy-now costs]]&gt;0,"X","")</f>
        <v/>
      </c>
      <c r="M573" s="80"/>
      <c r="N573" s="80"/>
      <c r="O573" s="40">
        <v>0</v>
      </c>
      <c r="P573" s="94">
        <f>Table1[[#This Row],[quantity on-hand]]*(Table1[[#This Row],[Cost ]]+Table1[[#This Row],[shipping]]+Table1[[#This Row],[Tax]])</f>
        <v>0</v>
      </c>
      <c r="Q573" s="40">
        <v>0</v>
      </c>
      <c r="R573" s="92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4"/>
      <c r="Z573" s="84"/>
      <c r="AA573" s="84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0" t="str">
        <f>IF(Table1[[#This Row],[Buy-now costs]]&gt;0,"X","")</f>
        <v/>
      </c>
      <c r="M574" s="80"/>
      <c r="N574" s="80"/>
      <c r="O574" s="40">
        <v>0</v>
      </c>
      <c r="P574" s="94">
        <f>Table1[[#This Row],[quantity on-hand]]*(Table1[[#This Row],[Cost ]]+Table1[[#This Row],[shipping]]+Table1[[#This Row],[Tax]])</f>
        <v>0</v>
      </c>
      <c r="Q574" s="40">
        <v>0</v>
      </c>
      <c r="R574" s="92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4"/>
      <c r="Z574" s="84"/>
      <c r="AA574" s="84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0" t="str">
        <f>IF(Table1[[#This Row],[Buy-now costs]]&gt;0,"X","")</f>
        <v/>
      </c>
      <c r="M575" s="80"/>
      <c r="N575" s="80"/>
      <c r="O575" s="40">
        <v>0</v>
      </c>
      <c r="P575" s="94">
        <f>Table1[[#This Row],[quantity on-hand]]*(Table1[[#This Row],[Cost ]]+Table1[[#This Row],[shipping]]+Table1[[#This Row],[Tax]])</f>
        <v>0</v>
      </c>
      <c r="Q575" s="40">
        <v>0</v>
      </c>
      <c r="R575" s="92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4"/>
      <c r="Z575" s="84"/>
      <c r="AA575" s="84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0" t="str">
        <f>IF(Table1[[#This Row],[Buy-now costs]]&gt;0,"X","")</f>
        <v/>
      </c>
      <c r="M576" s="80"/>
      <c r="N576" s="80"/>
      <c r="O576" s="40">
        <v>0</v>
      </c>
      <c r="P576" s="94">
        <f>Table1[[#This Row],[quantity on-hand]]*(Table1[[#This Row],[Cost ]]+Table1[[#This Row],[shipping]]+Table1[[#This Row],[Tax]])</f>
        <v>0</v>
      </c>
      <c r="Q576" s="40">
        <v>0</v>
      </c>
      <c r="R576" s="92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4"/>
      <c r="Z576" s="84"/>
      <c r="AA576" s="84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0" t="str">
        <f>IF(Table1[[#This Row],[Buy-now costs]]&gt;0,"X","")</f>
        <v/>
      </c>
      <c r="M577" s="80"/>
      <c r="N577" s="80"/>
      <c r="O577" s="40">
        <v>0</v>
      </c>
      <c r="P577" s="94">
        <f>Table1[[#This Row],[quantity on-hand]]*(Table1[[#This Row],[Cost ]]+Table1[[#This Row],[shipping]]+Table1[[#This Row],[Tax]])</f>
        <v>0</v>
      </c>
      <c r="Q577" s="40">
        <v>0</v>
      </c>
      <c r="R577" s="92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4"/>
      <c r="Z577" s="84"/>
      <c r="AA577" s="84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0" t="str">
        <f>IF(Table1[[#This Row],[Buy-now costs]]&gt;0,"X","")</f>
        <v/>
      </c>
      <c r="M578" s="80"/>
      <c r="N578" s="80"/>
      <c r="O578" s="40">
        <v>0</v>
      </c>
      <c r="P578" s="94">
        <f>Table1[[#This Row],[quantity on-hand]]*(Table1[[#This Row],[Cost ]]+Table1[[#This Row],[shipping]]+Table1[[#This Row],[Tax]])</f>
        <v>0</v>
      </c>
      <c r="Q578" s="40">
        <v>0</v>
      </c>
      <c r="R578" s="92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4"/>
      <c r="Z578" s="84"/>
      <c r="AA578" s="84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0" t="str">
        <f>IF(Table1[[#This Row],[Buy-now costs]]&gt;0,"X","")</f>
        <v/>
      </c>
      <c r="M579" s="80"/>
      <c r="N579" s="80"/>
      <c r="O579" s="40">
        <v>0</v>
      </c>
      <c r="P579" s="94">
        <f>Table1[[#This Row],[quantity on-hand]]*(Table1[[#This Row],[Cost ]]+Table1[[#This Row],[shipping]]+Table1[[#This Row],[Tax]])</f>
        <v>0</v>
      </c>
      <c r="Q579" s="40">
        <v>0</v>
      </c>
      <c r="R579" s="92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4"/>
      <c r="Z579" s="84"/>
      <c r="AA579" s="84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0" t="str">
        <f>IF(Table1[[#This Row],[Buy-now costs]]&gt;0,"X","")</f>
        <v/>
      </c>
      <c r="M580" s="80"/>
      <c r="N580" s="80"/>
      <c r="O580" s="40">
        <v>0</v>
      </c>
      <c r="P580" s="94">
        <f>Table1[[#This Row],[quantity on-hand]]*(Table1[[#This Row],[Cost ]]+Table1[[#This Row],[shipping]]+Table1[[#This Row],[Tax]])</f>
        <v>0</v>
      </c>
      <c r="Q580" s="40">
        <v>0</v>
      </c>
      <c r="R580" s="92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4"/>
      <c r="Z580" s="84"/>
      <c r="AA580" s="84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0" t="str">
        <f>IF(Table1[[#This Row],[Buy-now costs]]&gt;0,"X","")</f>
        <v/>
      </c>
      <c r="M581" s="80"/>
      <c r="N581" s="80"/>
      <c r="O581" s="40">
        <v>0</v>
      </c>
      <c r="P581" s="94">
        <f>Table1[[#This Row],[quantity on-hand]]*(Table1[[#This Row],[Cost ]]+Table1[[#This Row],[shipping]]+Table1[[#This Row],[Tax]])</f>
        <v>0</v>
      </c>
      <c r="Q581" s="40">
        <v>0</v>
      </c>
      <c r="R581" s="92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4"/>
      <c r="Z581" s="84"/>
      <c r="AA581" s="84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0" t="str">
        <f>IF(Table1[[#This Row],[Buy-now costs]]&gt;0,"X","")</f>
        <v/>
      </c>
      <c r="M582" s="80"/>
      <c r="N582" s="80"/>
      <c r="O582" s="40">
        <v>0</v>
      </c>
      <c r="P582" s="94">
        <f>Table1[[#This Row],[quantity on-hand]]*(Table1[[#This Row],[Cost ]]+Table1[[#This Row],[shipping]]+Table1[[#This Row],[Tax]])</f>
        <v>0</v>
      </c>
      <c r="Q582" s="40">
        <v>0</v>
      </c>
      <c r="R582" s="92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4"/>
      <c r="Z582" s="84"/>
      <c r="AA582" s="84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0" t="str">
        <f>IF(Table1[[#This Row],[Buy-now costs]]&gt;0,"X","")</f>
        <v/>
      </c>
      <c r="M583" s="80"/>
      <c r="N583" s="80"/>
      <c r="O583" s="40">
        <v>0</v>
      </c>
      <c r="P583" s="94">
        <f>Table1[[#This Row],[quantity on-hand]]*(Table1[[#This Row],[Cost ]]+Table1[[#This Row],[shipping]]+Table1[[#This Row],[Tax]])</f>
        <v>0</v>
      </c>
      <c r="Q583" s="40">
        <v>0</v>
      </c>
      <c r="R583" s="92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4"/>
      <c r="Z583" s="84"/>
      <c r="AA583" s="84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0" t="str">
        <f>IF(Table1[[#This Row],[Buy-now costs]]&gt;0,"X","")</f>
        <v/>
      </c>
      <c r="M584" s="80"/>
      <c r="N584" s="80"/>
      <c r="O584" s="40">
        <v>0</v>
      </c>
      <c r="P584" s="94">
        <f>Table1[[#This Row],[quantity on-hand]]*(Table1[[#This Row],[Cost ]]+Table1[[#This Row],[shipping]]+Table1[[#This Row],[Tax]])</f>
        <v>0</v>
      </c>
      <c r="Q584" s="40">
        <v>0</v>
      </c>
      <c r="R584" s="92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4"/>
      <c r="Z584" s="84"/>
      <c r="AA584" s="84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0" t="str">
        <f>IF(Table1[[#This Row],[Buy-now costs]]&gt;0,"X","")</f>
        <v/>
      </c>
      <c r="M585" s="80"/>
      <c r="N585" s="80"/>
      <c r="O585" s="40">
        <v>0</v>
      </c>
      <c r="P585" s="94">
        <f>Table1[[#This Row],[quantity on-hand]]*(Table1[[#This Row],[Cost ]]+Table1[[#This Row],[shipping]]+Table1[[#This Row],[Tax]])</f>
        <v>0</v>
      </c>
      <c r="Q585" s="40">
        <v>0</v>
      </c>
      <c r="R585" s="92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4"/>
      <c r="Z585" s="84"/>
      <c r="AA585" s="84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0" t="str">
        <f>IF(Table1[[#This Row],[Buy-now costs]]&gt;0,"X","")</f>
        <v/>
      </c>
      <c r="M586" s="80"/>
      <c r="N586" s="80"/>
      <c r="O586" s="40">
        <v>0</v>
      </c>
      <c r="P586" s="94">
        <f>Table1[[#This Row],[quantity on-hand]]*(Table1[[#This Row],[Cost ]]+Table1[[#This Row],[shipping]]+Table1[[#This Row],[Tax]])</f>
        <v>0</v>
      </c>
      <c r="Q586" s="40">
        <v>0</v>
      </c>
      <c r="R586" s="92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4"/>
      <c r="Z586" s="84"/>
      <c r="AA586" s="84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0" t="str">
        <f>IF(Table1[[#This Row],[Buy-now costs]]&gt;0,"X","")</f>
        <v/>
      </c>
      <c r="M587" s="80"/>
      <c r="N587" s="80"/>
      <c r="O587" s="40">
        <v>0</v>
      </c>
      <c r="P587" s="94">
        <f>Table1[[#This Row],[quantity on-hand]]*(Table1[[#This Row],[Cost ]]+Table1[[#This Row],[shipping]]+Table1[[#This Row],[Tax]])</f>
        <v>0</v>
      </c>
      <c r="Q587" s="40">
        <v>0</v>
      </c>
      <c r="R587" s="92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4"/>
      <c r="Z587" s="84"/>
      <c r="AA587" s="84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0" t="str">
        <f>IF(Table1[[#This Row],[Buy-now costs]]&gt;0,"X","")</f>
        <v/>
      </c>
      <c r="M588" s="80"/>
      <c r="N588" s="80"/>
      <c r="O588" s="40">
        <v>0</v>
      </c>
      <c r="P588" s="94">
        <f>Table1[[#This Row],[quantity on-hand]]*(Table1[[#This Row],[Cost ]]+Table1[[#This Row],[shipping]]+Table1[[#This Row],[Tax]])</f>
        <v>0</v>
      </c>
      <c r="Q588" s="40">
        <v>0</v>
      </c>
      <c r="R588" s="92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4"/>
      <c r="Z588" s="84"/>
      <c r="AA588" s="84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0" t="str">
        <f>IF(Table1[[#This Row],[Buy-now costs]]&gt;0,"X","")</f>
        <v/>
      </c>
      <c r="M589" s="80"/>
      <c r="N589" s="80"/>
      <c r="O589" s="40">
        <v>0</v>
      </c>
      <c r="P589" s="94">
        <f>Table1[[#This Row],[quantity on-hand]]*(Table1[[#This Row],[Cost ]]+Table1[[#This Row],[shipping]]+Table1[[#This Row],[Tax]])</f>
        <v>0</v>
      </c>
      <c r="Q589" s="40">
        <v>0</v>
      </c>
      <c r="R589" s="92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4"/>
      <c r="Z589" s="84"/>
      <c r="AA589" s="84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0" t="str">
        <f>IF(Table1[[#This Row],[Buy-now costs]]&gt;0,"X","")</f>
        <v/>
      </c>
      <c r="M590" s="80"/>
      <c r="N590" s="80"/>
      <c r="O590" s="40">
        <v>0</v>
      </c>
      <c r="P590" s="94">
        <f>Table1[[#This Row],[quantity on-hand]]*(Table1[[#This Row],[Cost ]]+Table1[[#This Row],[shipping]]+Table1[[#This Row],[Tax]])</f>
        <v>0</v>
      </c>
      <c r="Q590" s="40">
        <v>0</v>
      </c>
      <c r="R590" s="92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4"/>
      <c r="Z590" s="84"/>
      <c r="AA590" s="84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0" t="str">
        <f>IF(Table1[[#This Row],[Buy-now costs]]&gt;0,"X","")</f>
        <v/>
      </c>
      <c r="M591" s="80"/>
      <c r="N591" s="80"/>
      <c r="O591" s="40">
        <v>0</v>
      </c>
      <c r="P591" s="94">
        <f>Table1[[#This Row],[quantity on-hand]]*(Table1[[#This Row],[Cost ]]+Table1[[#This Row],[shipping]]+Table1[[#This Row],[Tax]])</f>
        <v>0</v>
      </c>
      <c r="Q591" s="40">
        <v>0</v>
      </c>
      <c r="R591" s="92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4"/>
      <c r="Z591" s="84"/>
      <c r="AA591" s="84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0" t="str">
        <f>IF(Table1[[#This Row],[Buy-now costs]]&gt;0,"X","")</f>
        <v/>
      </c>
      <c r="M592" s="80"/>
      <c r="N592" s="80"/>
      <c r="O592" s="40">
        <v>0</v>
      </c>
      <c r="P592" s="94">
        <f>Table1[[#This Row],[quantity on-hand]]*(Table1[[#This Row],[Cost ]]+Table1[[#This Row],[shipping]]+Table1[[#This Row],[Tax]])</f>
        <v>0</v>
      </c>
      <c r="Q592" s="40">
        <v>0</v>
      </c>
      <c r="R592" s="92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4"/>
      <c r="Z592" s="84"/>
      <c r="AA592" s="84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0" t="str">
        <f>IF(Table1[[#This Row],[Buy-now costs]]&gt;0,"X","")</f>
        <v/>
      </c>
      <c r="M593" s="80"/>
      <c r="N593" s="80"/>
      <c r="O593" s="40">
        <v>0</v>
      </c>
      <c r="P593" s="94">
        <f>Table1[[#This Row],[quantity on-hand]]*(Table1[[#This Row],[Cost ]]+Table1[[#This Row],[shipping]]+Table1[[#This Row],[Tax]])</f>
        <v>0</v>
      </c>
      <c r="Q593" s="40">
        <v>0</v>
      </c>
      <c r="R593" s="92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4"/>
      <c r="Z593" s="84"/>
      <c r="AA593" s="84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0" t="str">
        <f>IF(Table1[[#This Row],[Buy-now costs]]&gt;0,"X","")</f>
        <v/>
      </c>
      <c r="M594" s="80"/>
      <c r="N594" s="80"/>
      <c r="O594" s="40">
        <v>0</v>
      </c>
      <c r="P594" s="94">
        <f>Table1[[#This Row],[quantity on-hand]]*(Table1[[#This Row],[Cost ]]+Table1[[#This Row],[shipping]]+Table1[[#This Row],[Tax]])</f>
        <v>0</v>
      </c>
      <c r="Q594" s="40">
        <v>0</v>
      </c>
      <c r="R594" s="92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4"/>
      <c r="Z594" s="84"/>
      <c r="AA594" s="84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0" t="str">
        <f>IF(Table1[[#This Row],[Buy-now costs]]&gt;0,"X","")</f>
        <v/>
      </c>
      <c r="M595" s="80"/>
      <c r="N595" s="80"/>
      <c r="O595" s="40">
        <v>0</v>
      </c>
      <c r="P595" s="94">
        <f>Table1[[#This Row],[quantity on-hand]]*(Table1[[#This Row],[Cost ]]+Table1[[#This Row],[shipping]]+Table1[[#This Row],[Tax]])</f>
        <v>0</v>
      </c>
      <c r="Q595" s="40">
        <v>0</v>
      </c>
      <c r="R595" s="92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4"/>
      <c r="Z595" s="84"/>
      <c r="AA595" s="84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0" t="str">
        <f>IF(Table1[[#This Row],[Buy-now costs]]&gt;0,"X","")</f>
        <v/>
      </c>
      <c r="M596" s="80"/>
      <c r="N596" s="80"/>
      <c r="O596" s="40">
        <v>0</v>
      </c>
      <c r="P596" s="94">
        <f>Table1[[#This Row],[quantity on-hand]]*(Table1[[#This Row],[Cost ]]+Table1[[#This Row],[shipping]]+Table1[[#This Row],[Tax]])</f>
        <v>0</v>
      </c>
      <c r="Q596" s="40">
        <v>0</v>
      </c>
      <c r="R596" s="92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4"/>
      <c r="Z596" s="84"/>
      <c r="AA596" s="84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0" t="str">
        <f>IF(Table1[[#This Row],[Buy-now costs]]&gt;0,"X","")</f>
        <v/>
      </c>
      <c r="M597" s="80"/>
      <c r="N597" s="80"/>
      <c r="O597" s="40">
        <v>0</v>
      </c>
      <c r="P597" s="94">
        <f>Table1[[#This Row],[quantity on-hand]]*(Table1[[#This Row],[Cost ]]+Table1[[#This Row],[shipping]]+Table1[[#This Row],[Tax]])</f>
        <v>0</v>
      </c>
      <c r="Q597" s="40">
        <v>0</v>
      </c>
      <c r="R597" s="92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4"/>
      <c r="Z597" s="84"/>
      <c r="AA597" s="84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0" t="str">
        <f>IF(Table1[[#This Row],[Buy-now costs]]&gt;0,"X","")</f>
        <v/>
      </c>
      <c r="M598" s="80"/>
      <c r="N598" s="80"/>
      <c r="O598" s="40">
        <v>0</v>
      </c>
      <c r="P598" s="94">
        <f>Table1[[#This Row],[quantity on-hand]]*(Table1[[#This Row],[Cost ]]+Table1[[#This Row],[shipping]]+Table1[[#This Row],[Tax]])</f>
        <v>0</v>
      </c>
      <c r="Q598" s="40">
        <v>0</v>
      </c>
      <c r="R598" s="92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4"/>
      <c r="Z598" s="84"/>
      <c r="AA598" s="84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0" t="str">
        <f>IF(Table1[[#This Row],[Buy-now costs]]&gt;0,"X","")</f>
        <v/>
      </c>
      <c r="M599" s="80"/>
      <c r="N599" s="80"/>
      <c r="O599" s="40">
        <v>0</v>
      </c>
      <c r="P599" s="94">
        <f>Table1[[#This Row],[quantity on-hand]]*(Table1[[#This Row],[Cost ]]+Table1[[#This Row],[shipping]]+Table1[[#This Row],[Tax]])</f>
        <v>0</v>
      </c>
      <c r="Q599" s="40">
        <v>0</v>
      </c>
      <c r="R599" s="92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4"/>
      <c r="Z599" s="84"/>
      <c r="AA599" s="84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0" t="str">
        <f>IF(Table1[[#This Row],[Buy-now costs]]&gt;0,"X","")</f>
        <v/>
      </c>
      <c r="M600" s="80"/>
      <c r="N600" s="80"/>
      <c r="O600" s="40">
        <v>0</v>
      </c>
      <c r="P600" s="94">
        <f>Table1[[#This Row],[quantity on-hand]]*(Table1[[#This Row],[Cost ]]+Table1[[#This Row],[shipping]]+Table1[[#This Row],[Tax]])</f>
        <v>0</v>
      </c>
      <c r="Q600" s="40">
        <v>0</v>
      </c>
      <c r="R600" s="92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4"/>
      <c r="Z600" s="84"/>
      <c r="AA600" s="84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0" t="str">
        <f>IF(Table1[[#This Row],[Buy-now costs]]&gt;0,"X","")</f>
        <v/>
      </c>
      <c r="M601" s="80"/>
      <c r="N601" s="80"/>
      <c r="O601" s="40">
        <v>0</v>
      </c>
      <c r="P601" s="94">
        <f>Table1[[#This Row],[quantity on-hand]]*(Table1[[#This Row],[Cost ]]+Table1[[#This Row],[shipping]]+Table1[[#This Row],[Tax]])</f>
        <v>0</v>
      </c>
      <c r="Q601" s="40">
        <v>0</v>
      </c>
      <c r="R601" s="92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4"/>
      <c r="Z601" s="84"/>
      <c r="AA601" s="84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0" t="str">
        <f>IF(Table1[[#This Row],[Buy-now costs]]&gt;0,"X","")</f>
        <v/>
      </c>
      <c r="M602" s="80"/>
      <c r="N602" s="80"/>
      <c r="O602" s="40">
        <v>0</v>
      </c>
      <c r="P602" s="94">
        <f>Table1[[#This Row],[quantity on-hand]]*(Table1[[#This Row],[Cost ]]+Table1[[#This Row],[shipping]]+Table1[[#This Row],[Tax]])</f>
        <v>0</v>
      </c>
      <c r="Q602" s="40">
        <v>0</v>
      </c>
      <c r="R602" s="92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4"/>
      <c r="Z602" s="84"/>
      <c r="AA602" s="84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0" t="str">
        <f>IF(Table1[[#This Row],[Buy-now costs]]&gt;0,"X","")</f>
        <v/>
      </c>
      <c r="M603" s="80"/>
      <c r="N603" s="80"/>
      <c r="O603" s="40">
        <v>0</v>
      </c>
      <c r="P603" s="94">
        <f>Table1[[#This Row],[quantity on-hand]]*(Table1[[#This Row],[Cost ]]+Table1[[#This Row],[shipping]]+Table1[[#This Row],[Tax]])</f>
        <v>0</v>
      </c>
      <c r="Q603" s="40">
        <v>0</v>
      </c>
      <c r="R603" s="92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4"/>
      <c r="Z603" s="84"/>
      <c r="AA603" s="84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0" t="str">
        <f>IF(Table1[[#This Row],[Buy-now costs]]&gt;0,"X","")</f>
        <v/>
      </c>
      <c r="M604" s="80"/>
      <c r="N604" s="80"/>
      <c r="O604" s="40">
        <v>0</v>
      </c>
      <c r="P604" s="94">
        <f>Table1[[#This Row],[quantity on-hand]]*(Table1[[#This Row],[Cost ]]+Table1[[#This Row],[shipping]]+Table1[[#This Row],[Tax]])</f>
        <v>0</v>
      </c>
      <c r="Q604" s="40">
        <v>0</v>
      </c>
      <c r="R604" s="92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4"/>
      <c r="Z604" s="84"/>
      <c r="AA604" s="84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0" t="str">
        <f>IF(Table1[[#This Row],[Buy-now costs]]&gt;0,"X","")</f>
        <v/>
      </c>
      <c r="M605" s="80"/>
      <c r="N605" s="80"/>
      <c r="O605" s="40">
        <v>0</v>
      </c>
      <c r="P605" s="94">
        <f>Table1[[#This Row],[quantity on-hand]]*(Table1[[#This Row],[Cost ]]+Table1[[#This Row],[shipping]]+Table1[[#This Row],[Tax]])</f>
        <v>0</v>
      </c>
      <c r="Q605" s="40">
        <v>0</v>
      </c>
      <c r="R605" s="92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4"/>
      <c r="Z605" s="84"/>
      <c r="AA605" s="84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0" t="str">
        <f>IF(Table1[[#This Row],[Buy-now costs]]&gt;0,"X","")</f>
        <v/>
      </c>
      <c r="M606" s="80"/>
      <c r="N606" s="80"/>
      <c r="O606" s="40">
        <v>0</v>
      </c>
      <c r="P606" s="94">
        <f>Table1[[#This Row],[quantity on-hand]]*(Table1[[#This Row],[Cost ]]+Table1[[#This Row],[shipping]]+Table1[[#This Row],[Tax]])</f>
        <v>0</v>
      </c>
      <c r="Q606" s="40">
        <v>0</v>
      </c>
      <c r="R606" s="92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4"/>
      <c r="Z606" s="84"/>
      <c r="AA606" s="84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0" t="str">
        <f>IF(Table1[[#This Row],[Buy-now costs]]&gt;0,"X","")</f>
        <v/>
      </c>
      <c r="M607" s="80"/>
      <c r="N607" s="80"/>
      <c r="O607" s="40">
        <v>0</v>
      </c>
      <c r="P607" s="94">
        <f>Table1[[#This Row],[quantity on-hand]]*(Table1[[#This Row],[Cost ]]+Table1[[#This Row],[shipping]]+Table1[[#This Row],[Tax]])</f>
        <v>0</v>
      </c>
      <c r="Q607" s="40">
        <v>0</v>
      </c>
      <c r="R607" s="92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4"/>
      <c r="Z607" s="84"/>
      <c r="AA607" s="84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0" t="str">
        <f>IF(Table1[[#This Row],[Buy-now costs]]&gt;0,"X","")</f>
        <v/>
      </c>
      <c r="M608" s="80"/>
      <c r="N608" s="80"/>
      <c r="O608" s="40">
        <v>0</v>
      </c>
      <c r="P608" s="94">
        <f>Table1[[#This Row],[quantity on-hand]]*(Table1[[#This Row],[Cost ]]+Table1[[#This Row],[shipping]]+Table1[[#This Row],[Tax]])</f>
        <v>0</v>
      </c>
      <c r="Q608" s="40">
        <v>0</v>
      </c>
      <c r="R608" s="92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4"/>
      <c r="Z608" s="84"/>
      <c r="AA608" s="84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0" t="str">
        <f>IF(Table1[[#This Row],[Buy-now costs]]&gt;0,"X","")</f>
        <v/>
      </c>
      <c r="M609" s="80"/>
      <c r="N609" s="80"/>
      <c r="O609" s="40">
        <v>0</v>
      </c>
      <c r="P609" s="94">
        <f>Table1[[#This Row],[quantity on-hand]]*(Table1[[#This Row],[Cost ]]+Table1[[#This Row],[shipping]]+Table1[[#This Row],[Tax]])</f>
        <v>0</v>
      </c>
      <c r="Q609" s="40">
        <v>0</v>
      </c>
      <c r="R609" s="92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4"/>
      <c r="Z609" s="84"/>
      <c r="AA609" s="84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0" t="str">
        <f>IF(Table1[[#This Row],[Buy-now costs]]&gt;0,"X","")</f>
        <v/>
      </c>
      <c r="M610" s="80"/>
      <c r="N610" s="80"/>
      <c r="O610" s="40">
        <v>0</v>
      </c>
      <c r="P610" s="94">
        <f>Table1[[#This Row],[quantity on-hand]]*(Table1[[#This Row],[Cost ]]+Table1[[#This Row],[shipping]]+Table1[[#This Row],[Tax]])</f>
        <v>0</v>
      </c>
      <c r="Q610" s="40">
        <v>0</v>
      </c>
      <c r="R610" s="92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4"/>
      <c r="Z610" s="84"/>
      <c r="AA610" s="84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0" t="str">
        <f>IF(Table1[[#This Row],[Buy-now costs]]&gt;0,"X","")</f>
        <v/>
      </c>
      <c r="M611" s="80"/>
      <c r="N611" s="80"/>
      <c r="O611" s="40">
        <v>0</v>
      </c>
      <c r="P611" s="94">
        <f>Table1[[#This Row],[quantity on-hand]]*(Table1[[#This Row],[Cost ]]+Table1[[#This Row],[shipping]]+Table1[[#This Row],[Tax]])</f>
        <v>0</v>
      </c>
      <c r="Q611" s="40">
        <v>0</v>
      </c>
      <c r="R611" s="92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4"/>
      <c r="Z611" s="84"/>
      <c r="AA611" s="84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0" t="str">
        <f>IF(Table1[[#This Row],[Buy-now costs]]&gt;0,"X","")</f>
        <v/>
      </c>
      <c r="M612" s="80"/>
      <c r="N612" s="80"/>
      <c r="O612" s="40">
        <v>0</v>
      </c>
      <c r="P612" s="94">
        <f>Table1[[#This Row],[quantity on-hand]]*(Table1[[#This Row],[Cost ]]+Table1[[#This Row],[shipping]]+Table1[[#This Row],[Tax]])</f>
        <v>0</v>
      </c>
      <c r="Q612" s="40">
        <v>0</v>
      </c>
      <c r="R612" s="92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4"/>
      <c r="Z612" s="84"/>
      <c r="AA612" s="84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0" t="str">
        <f>IF(Table1[[#This Row],[Buy-now costs]]&gt;0,"X","")</f>
        <v/>
      </c>
      <c r="M613" s="80"/>
      <c r="N613" s="80"/>
      <c r="O613" s="40">
        <v>0</v>
      </c>
      <c r="P613" s="94">
        <f>Table1[[#This Row],[quantity on-hand]]*(Table1[[#This Row],[Cost ]]+Table1[[#This Row],[shipping]]+Table1[[#This Row],[Tax]])</f>
        <v>0</v>
      </c>
      <c r="Q613" s="40">
        <v>0</v>
      </c>
      <c r="R613" s="92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4"/>
      <c r="Z613" s="84"/>
      <c r="AA613" s="84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0" t="str">
        <f>IF(Table1[[#This Row],[Buy-now costs]]&gt;0,"X","")</f>
        <v/>
      </c>
      <c r="M614" s="80"/>
      <c r="N614" s="80"/>
      <c r="O614" s="40">
        <v>0</v>
      </c>
      <c r="P614" s="94">
        <f>Table1[[#This Row],[quantity on-hand]]*(Table1[[#This Row],[Cost ]]+Table1[[#This Row],[shipping]]+Table1[[#This Row],[Tax]])</f>
        <v>0</v>
      </c>
      <c r="Q614" s="40">
        <v>0</v>
      </c>
      <c r="R614" s="92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4"/>
      <c r="Z614" s="84"/>
      <c r="AA614" s="84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0" t="str">
        <f>IF(Table1[[#This Row],[Buy-now costs]]&gt;0,"X","")</f>
        <v/>
      </c>
      <c r="M615" s="80"/>
      <c r="N615" s="80"/>
      <c r="O615" s="40">
        <v>0</v>
      </c>
      <c r="P615" s="94">
        <f>Table1[[#This Row],[quantity on-hand]]*(Table1[[#This Row],[Cost ]]+Table1[[#This Row],[shipping]]+Table1[[#This Row],[Tax]])</f>
        <v>0</v>
      </c>
      <c r="Q615" s="40">
        <v>0</v>
      </c>
      <c r="R615" s="92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4"/>
      <c r="Z615" s="84"/>
      <c r="AA615" s="84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0" t="str">
        <f>IF(Table1[[#This Row],[Buy-now costs]]&gt;0,"X","")</f>
        <v/>
      </c>
      <c r="M616" s="80"/>
      <c r="N616" s="80"/>
      <c r="O616" s="40">
        <v>0</v>
      </c>
      <c r="P616" s="94">
        <f>Table1[[#This Row],[quantity on-hand]]*(Table1[[#This Row],[Cost ]]+Table1[[#This Row],[shipping]]+Table1[[#This Row],[Tax]])</f>
        <v>0</v>
      </c>
      <c r="Q616" s="40">
        <v>0</v>
      </c>
      <c r="R616" s="92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4"/>
      <c r="Z616" s="84"/>
      <c r="AA616" s="84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0" t="str">
        <f>IF(Table1[[#This Row],[Buy-now costs]]&gt;0,"X","")</f>
        <v/>
      </c>
      <c r="M617" s="80"/>
      <c r="N617" s="80"/>
      <c r="O617" s="40">
        <v>0</v>
      </c>
      <c r="P617" s="94">
        <f>Table1[[#This Row],[quantity on-hand]]*(Table1[[#This Row],[Cost ]]+Table1[[#This Row],[shipping]]+Table1[[#This Row],[Tax]])</f>
        <v>0</v>
      </c>
      <c r="Q617" s="40">
        <v>0</v>
      </c>
      <c r="R617" s="92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4"/>
      <c r="Z617" s="84"/>
      <c r="AA617" s="84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0" t="str">
        <f>IF(Table1[[#This Row],[Buy-now costs]]&gt;0,"X","")</f>
        <v/>
      </c>
      <c r="M618" s="80"/>
      <c r="N618" s="80"/>
      <c r="O618" s="40">
        <v>0</v>
      </c>
      <c r="P618" s="94">
        <f>Table1[[#This Row],[quantity on-hand]]*(Table1[[#This Row],[Cost ]]+Table1[[#This Row],[shipping]]+Table1[[#This Row],[Tax]])</f>
        <v>0</v>
      </c>
      <c r="Q618" s="40">
        <v>0</v>
      </c>
      <c r="R618" s="92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4"/>
      <c r="Z618" s="84"/>
      <c r="AA618" s="84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0" t="str">
        <f>IF(Table1[[#This Row],[Buy-now costs]]&gt;0,"X","")</f>
        <v/>
      </c>
      <c r="M619" s="80"/>
      <c r="N619" s="80"/>
      <c r="O619" s="40">
        <v>0</v>
      </c>
      <c r="P619" s="94">
        <f>Table1[[#This Row],[quantity on-hand]]*(Table1[[#This Row],[Cost ]]+Table1[[#This Row],[shipping]]+Table1[[#This Row],[Tax]])</f>
        <v>0</v>
      </c>
      <c r="Q619" s="40">
        <v>0</v>
      </c>
      <c r="R619" s="92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4"/>
      <c r="Z619" s="84"/>
      <c r="AA619" s="84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0" t="str">
        <f>IF(Table1[[#This Row],[Buy-now costs]]&gt;0,"X","")</f>
        <v/>
      </c>
      <c r="M620" s="80"/>
      <c r="N620" s="80"/>
      <c r="O620" s="40">
        <v>0</v>
      </c>
      <c r="P620" s="94">
        <f>Table1[[#This Row],[quantity on-hand]]*(Table1[[#This Row],[Cost ]]+Table1[[#This Row],[shipping]]+Table1[[#This Row],[Tax]])</f>
        <v>0</v>
      </c>
      <c r="Q620" s="40">
        <v>0</v>
      </c>
      <c r="R620" s="92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4"/>
      <c r="Z620" s="84"/>
      <c r="AA620" s="84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0" t="str">
        <f>IF(Table1[[#This Row],[Buy-now costs]]&gt;0,"X","")</f>
        <v/>
      </c>
      <c r="M621" s="80"/>
      <c r="N621" s="80"/>
      <c r="O621" s="40">
        <v>0</v>
      </c>
      <c r="P621" s="94">
        <f>Table1[[#This Row],[quantity on-hand]]*(Table1[[#This Row],[Cost ]]+Table1[[#This Row],[shipping]]+Table1[[#This Row],[Tax]])</f>
        <v>0</v>
      </c>
      <c r="Q621" s="40">
        <v>0</v>
      </c>
      <c r="R621" s="92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4"/>
      <c r="Z621" s="84"/>
      <c r="AA621" s="84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0" t="str">
        <f>IF(Table1[[#This Row],[Buy-now costs]]&gt;0,"X","")</f>
        <v/>
      </c>
      <c r="M622" s="80"/>
      <c r="N622" s="80"/>
      <c r="O622" s="40">
        <v>0</v>
      </c>
      <c r="P622" s="94">
        <f>Table1[[#This Row],[quantity on-hand]]*(Table1[[#This Row],[Cost ]]+Table1[[#This Row],[shipping]]+Table1[[#This Row],[Tax]])</f>
        <v>0</v>
      </c>
      <c r="Q622" s="40">
        <v>0</v>
      </c>
      <c r="R622" s="92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4"/>
      <c r="Z622" s="84"/>
      <c r="AA622" s="84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0" t="str">
        <f>IF(Table1[[#This Row],[Buy-now costs]]&gt;0,"X","")</f>
        <v/>
      </c>
      <c r="M623" s="80"/>
      <c r="N623" s="80"/>
      <c r="O623" s="40">
        <v>0</v>
      </c>
      <c r="P623" s="94">
        <f>Table1[[#This Row],[quantity on-hand]]*(Table1[[#This Row],[Cost ]]+Table1[[#This Row],[shipping]]+Table1[[#This Row],[Tax]])</f>
        <v>0</v>
      </c>
      <c r="Q623" s="40">
        <v>0</v>
      </c>
      <c r="R623" s="92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4"/>
      <c r="Z623" s="84"/>
      <c r="AA623" s="84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0" t="str">
        <f>IF(Table1[[#This Row],[Buy-now costs]]&gt;0,"X","")</f>
        <v/>
      </c>
      <c r="M624" s="80"/>
      <c r="N624" s="80"/>
      <c r="O624" s="40">
        <v>0</v>
      </c>
      <c r="P624" s="94">
        <f>Table1[[#This Row],[quantity on-hand]]*(Table1[[#This Row],[Cost ]]+Table1[[#This Row],[shipping]]+Table1[[#This Row],[Tax]])</f>
        <v>0</v>
      </c>
      <c r="Q624" s="40">
        <v>0</v>
      </c>
      <c r="R624" s="92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4"/>
      <c r="Z624" s="84"/>
      <c r="AA624" s="84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0" t="str">
        <f>IF(Table1[[#This Row],[Buy-now costs]]&gt;0,"X","")</f>
        <v/>
      </c>
      <c r="M625" s="80"/>
      <c r="N625" s="80"/>
      <c r="O625" s="40">
        <v>0</v>
      </c>
      <c r="P625" s="94">
        <f>Table1[[#This Row],[quantity on-hand]]*(Table1[[#This Row],[Cost ]]+Table1[[#This Row],[shipping]]+Table1[[#This Row],[Tax]])</f>
        <v>0</v>
      </c>
      <c r="Q625" s="40">
        <v>0</v>
      </c>
      <c r="R625" s="92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4"/>
      <c r="Z625" s="84"/>
      <c r="AA625" s="84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0" t="str">
        <f>IF(Table1[[#This Row],[Buy-now costs]]&gt;0,"X","")</f>
        <v/>
      </c>
      <c r="M626" s="80"/>
      <c r="N626" s="80"/>
      <c r="O626" s="40">
        <v>0</v>
      </c>
      <c r="P626" s="94">
        <f>Table1[[#This Row],[quantity on-hand]]*(Table1[[#This Row],[Cost ]]+Table1[[#This Row],[shipping]]+Table1[[#This Row],[Tax]])</f>
        <v>0</v>
      </c>
      <c r="Q626" s="40">
        <v>0</v>
      </c>
      <c r="R626" s="92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4"/>
      <c r="Z626" s="84"/>
      <c r="AA626" s="84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0" t="str">
        <f>IF(Table1[[#This Row],[Buy-now costs]]&gt;0,"X","")</f>
        <v/>
      </c>
      <c r="M627" s="80"/>
      <c r="N627" s="80"/>
      <c r="O627" s="40">
        <v>0</v>
      </c>
      <c r="P627" s="94">
        <f>Table1[[#This Row],[quantity on-hand]]*(Table1[[#This Row],[Cost ]]+Table1[[#This Row],[shipping]]+Table1[[#This Row],[Tax]])</f>
        <v>0</v>
      </c>
      <c r="Q627" s="40">
        <v>0</v>
      </c>
      <c r="R627" s="92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4"/>
      <c r="Z627" s="84"/>
      <c r="AA627" s="84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0" t="str">
        <f>IF(Table1[[#This Row],[Buy-now costs]]&gt;0,"X","")</f>
        <v/>
      </c>
      <c r="M628" s="80"/>
      <c r="N628" s="80"/>
      <c r="O628" s="40">
        <v>0</v>
      </c>
      <c r="P628" s="94">
        <f>Table1[[#This Row],[quantity on-hand]]*(Table1[[#This Row],[Cost ]]+Table1[[#This Row],[shipping]]+Table1[[#This Row],[Tax]])</f>
        <v>0</v>
      </c>
      <c r="Q628" s="40">
        <v>0</v>
      </c>
      <c r="R628" s="92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4"/>
      <c r="Z628" s="84"/>
      <c r="AA628" s="84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0" t="str">
        <f>IF(Table1[[#This Row],[Buy-now costs]]&gt;0,"X","")</f>
        <v/>
      </c>
      <c r="M629" s="80"/>
      <c r="N629" s="80"/>
      <c r="O629" s="40">
        <v>0</v>
      </c>
      <c r="P629" s="94">
        <f>Table1[[#This Row],[quantity on-hand]]*(Table1[[#This Row],[Cost ]]+Table1[[#This Row],[shipping]]+Table1[[#This Row],[Tax]])</f>
        <v>0</v>
      </c>
      <c r="Q629" s="40">
        <v>0</v>
      </c>
      <c r="R629" s="92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4"/>
      <c r="Z629" s="84"/>
      <c r="AA629" s="84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0" t="str">
        <f>IF(Table1[[#This Row],[Buy-now costs]]&gt;0,"X","")</f>
        <v/>
      </c>
      <c r="M630" s="80"/>
      <c r="N630" s="80"/>
      <c r="O630" s="40">
        <v>0</v>
      </c>
      <c r="P630" s="94">
        <f>Table1[[#This Row],[quantity on-hand]]*(Table1[[#This Row],[Cost ]]+Table1[[#This Row],[shipping]]+Table1[[#This Row],[Tax]])</f>
        <v>0</v>
      </c>
      <c r="Q630" s="40">
        <v>0</v>
      </c>
      <c r="R630" s="92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4"/>
      <c r="Z630" s="84"/>
      <c r="AA630" s="84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0" t="str">
        <f>IF(Table1[[#This Row],[Buy-now costs]]&gt;0,"X","")</f>
        <v/>
      </c>
      <c r="M631" s="80"/>
      <c r="N631" s="80"/>
      <c r="O631" s="40">
        <v>0</v>
      </c>
      <c r="P631" s="94">
        <f>Table1[[#This Row],[quantity on-hand]]*(Table1[[#This Row],[Cost ]]+Table1[[#This Row],[shipping]]+Table1[[#This Row],[Tax]])</f>
        <v>0</v>
      </c>
      <c r="Q631" s="40">
        <v>0</v>
      </c>
      <c r="R631" s="92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4"/>
      <c r="Z631" s="84"/>
      <c r="AA631" s="84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0" t="str">
        <f>IF(Table1[[#This Row],[Buy-now costs]]&gt;0,"X","")</f>
        <v/>
      </c>
      <c r="M632" s="80"/>
      <c r="N632" s="80"/>
      <c r="O632" s="40">
        <v>0</v>
      </c>
      <c r="P632" s="94">
        <f>Table1[[#This Row],[quantity on-hand]]*(Table1[[#This Row],[Cost ]]+Table1[[#This Row],[shipping]]+Table1[[#This Row],[Tax]])</f>
        <v>0</v>
      </c>
      <c r="Q632" s="40">
        <v>0</v>
      </c>
      <c r="R632" s="92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4"/>
      <c r="Z632" s="84"/>
      <c r="AA632" s="84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0" t="str">
        <f>IF(Table1[[#This Row],[Buy-now costs]]&gt;0,"X","")</f>
        <v/>
      </c>
      <c r="M633" s="80"/>
      <c r="N633" s="80"/>
      <c r="O633" s="40">
        <v>0</v>
      </c>
      <c r="P633" s="94">
        <f>Table1[[#This Row],[quantity on-hand]]*(Table1[[#This Row],[Cost ]]+Table1[[#This Row],[shipping]]+Table1[[#This Row],[Tax]])</f>
        <v>0</v>
      </c>
      <c r="Q633" s="40">
        <v>0</v>
      </c>
      <c r="R633" s="92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4"/>
      <c r="Z633" s="84"/>
      <c r="AA633" s="84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0" t="str">
        <f>IF(Table1[[#This Row],[Buy-now costs]]&gt;0,"X","")</f>
        <v/>
      </c>
      <c r="M634" s="80"/>
      <c r="N634" s="80"/>
      <c r="O634" s="40">
        <v>0</v>
      </c>
      <c r="P634" s="94">
        <f>Table1[[#This Row],[quantity on-hand]]*(Table1[[#This Row],[Cost ]]+Table1[[#This Row],[shipping]]+Table1[[#This Row],[Tax]])</f>
        <v>0</v>
      </c>
      <c r="Q634" s="40">
        <v>0</v>
      </c>
      <c r="R634" s="92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4"/>
      <c r="Z634" s="84"/>
      <c r="AA634" s="84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0" t="str">
        <f>IF(Table1[[#This Row],[Buy-now costs]]&gt;0,"X","")</f>
        <v/>
      </c>
      <c r="M635" s="80"/>
      <c r="N635" s="80"/>
      <c r="O635" s="40">
        <v>0</v>
      </c>
      <c r="P635" s="94">
        <f>Table1[[#This Row],[quantity on-hand]]*(Table1[[#This Row],[Cost ]]+Table1[[#This Row],[shipping]]+Table1[[#This Row],[Tax]])</f>
        <v>0</v>
      </c>
      <c r="Q635" s="40">
        <v>0</v>
      </c>
      <c r="R635" s="92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4"/>
      <c r="Z635" s="84"/>
      <c r="AA635" s="84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 display="https://smile.amazon.com/approx-thermistor-KEENOVO-Silicone-Printer/dp/B011U919UO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  <hyperlink ref="G54" r:id="rId29"/>
  </hyperlinks>
  <pageMargins left="0.7" right="0.7" top="0.75" bottom="0.75" header="0.3" footer="0.3"/>
  <pageSetup orientation="portrait" r:id="rId30"/>
  <legacyDrawing r:id="rId31"/>
  <tableParts count="1">
    <tablePart r:id="rId3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932</v>
      </c>
      <c r="D1" s="2" t="s">
        <v>933</v>
      </c>
      <c r="E1" t="s">
        <v>934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597</v>
      </c>
      <c r="B2">
        <f>A2/25.4</f>
        <v>23.503937007874018</v>
      </c>
      <c r="C2">
        <f>B2*16</f>
        <v>376.06299212598429</v>
      </c>
      <c r="D2">
        <f>B2*32</f>
        <v>752.12598425196859</v>
      </c>
      <c r="E2">
        <f>B2*64</f>
        <v>1504.2519685039372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960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961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913</v>
      </c>
    </row>
    <row r="3" spans="1:5" x14ac:dyDescent="0.25">
      <c r="A3" t="s">
        <v>915</v>
      </c>
    </row>
    <row r="4" spans="1:5" x14ac:dyDescent="0.25">
      <c r="B4" t="s">
        <v>914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916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917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918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2020-09-01T15:16:40Z</dcterms:modified>
</cp:coreProperties>
</file>