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5000" windowHeight="8295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BOM'!$A$2:$F$377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8" i="1"/>
  <c r="D83" i="1"/>
  <c r="D82" i="1"/>
  <c r="E17" i="1" l="1"/>
  <c r="D28" i="1" l="1"/>
  <c r="E28" i="1" s="1"/>
  <c r="F28" i="1" s="1"/>
  <c r="D21" i="1"/>
  <c r="E21" i="1" s="1"/>
  <c r="F21" i="1" s="1"/>
  <c r="F74" i="1" l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E43" i="1" l="1"/>
  <c r="F25" i="1"/>
  <c r="F36" i="1"/>
  <c r="E63" i="1"/>
  <c r="D23" i="1"/>
  <c r="E23" i="1" s="1"/>
  <c r="G231" i="2" l="1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I245" i="2"/>
  <c r="U245" i="2"/>
  <c r="V245" i="2"/>
  <c r="I246" i="2"/>
  <c r="U246" i="2"/>
  <c r="V246" i="2"/>
  <c r="I247" i="2"/>
  <c r="U247" i="2"/>
  <c r="V247" i="2"/>
  <c r="I248" i="2"/>
  <c r="U248" i="2"/>
  <c r="V248" i="2"/>
  <c r="I249" i="2"/>
  <c r="U249" i="2"/>
  <c r="V249" i="2"/>
  <c r="I250" i="2"/>
  <c r="U250" i="2"/>
  <c r="V250" i="2"/>
  <c r="I251" i="2"/>
  <c r="U251" i="2"/>
  <c r="V251" i="2"/>
  <c r="I252" i="2"/>
  <c r="U252" i="2"/>
  <c r="V252" i="2"/>
  <c r="I253" i="2"/>
  <c r="U253" i="2"/>
  <c r="V253" i="2"/>
  <c r="I254" i="2"/>
  <c r="U254" i="2"/>
  <c r="V254" i="2"/>
  <c r="I255" i="2"/>
  <c r="U255" i="2"/>
  <c r="V255" i="2"/>
  <c r="I256" i="2"/>
  <c r="U256" i="2"/>
  <c r="V256" i="2"/>
  <c r="I257" i="2"/>
  <c r="U257" i="2"/>
  <c r="V257" i="2"/>
  <c r="I258" i="2"/>
  <c r="U258" i="2"/>
  <c r="V258" i="2"/>
  <c r="I259" i="2"/>
  <c r="U259" i="2"/>
  <c r="V259" i="2"/>
  <c r="I260" i="2"/>
  <c r="U260" i="2"/>
  <c r="V260" i="2"/>
  <c r="I261" i="2"/>
  <c r="U261" i="2"/>
  <c r="V261" i="2"/>
  <c r="I262" i="2"/>
  <c r="U262" i="2"/>
  <c r="V262" i="2"/>
  <c r="I263" i="2"/>
  <c r="U263" i="2"/>
  <c r="V263" i="2"/>
  <c r="I264" i="2"/>
  <c r="U264" i="2"/>
  <c r="V264" i="2"/>
  <c r="I265" i="2"/>
  <c r="U265" i="2"/>
  <c r="V265" i="2"/>
  <c r="I266" i="2"/>
  <c r="U266" i="2"/>
  <c r="V266" i="2"/>
  <c r="I267" i="2"/>
  <c r="U267" i="2"/>
  <c r="V267" i="2"/>
  <c r="I268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S122" i="1" l="1"/>
  <c r="S623" i="1"/>
  <c r="S591" i="1"/>
  <c r="S559" i="1"/>
  <c r="S518" i="1"/>
  <c r="S475" i="1"/>
  <c r="S433" i="1"/>
  <c r="S390" i="1"/>
  <c r="S338" i="1"/>
  <c r="S273" i="1"/>
  <c r="S186" i="1"/>
  <c r="S615" i="1"/>
  <c r="S583" i="1"/>
  <c r="S550" i="1"/>
  <c r="S507" i="1"/>
  <c r="S465" i="1"/>
  <c r="S422" i="1"/>
  <c r="S379" i="1"/>
  <c r="S325" i="1"/>
  <c r="S250" i="1"/>
  <c r="S165" i="1"/>
  <c r="S607" i="1"/>
  <c r="S575" i="1"/>
  <c r="S539" i="1"/>
  <c r="S497" i="1"/>
  <c r="S454" i="1"/>
  <c r="S411" i="1"/>
  <c r="S368" i="1"/>
  <c r="S310" i="1"/>
  <c r="S229" i="1"/>
  <c r="S145" i="1"/>
  <c r="S631" i="1"/>
  <c r="S599" i="1"/>
  <c r="S567" i="1"/>
  <c r="S529" i="1"/>
  <c r="S486" i="1"/>
  <c r="S443" i="1"/>
  <c r="S401" i="1"/>
  <c r="S353" i="1"/>
  <c r="S293" i="1"/>
  <c r="S209" i="1"/>
  <c r="S4" i="1"/>
  <c r="S17" i="1"/>
  <c r="S27" i="1"/>
  <c r="S41" i="1"/>
  <c r="S47" i="1"/>
  <c r="S51" i="1"/>
  <c r="S55" i="1"/>
  <c r="S59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5" i="1"/>
  <c r="S10" i="1"/>
  <c r="S31" i="1"/>
  <c r="S42" i="1"/>
  <c r="S48" i="1"/>
  <c r="S52" i="1"/>
  <c r="S56" i="1"/>
  <c r="S61" i="1"/>
  <c r="S69" i="1"/>
  <c r="S73" i="1"/>
  <c r="S77" i="1"/>
  <c r="S81" i="1"/>
  <c r="S85" i="1"/>
  <c r="S89" i="1"/>
  <c r="S93" i="1"/>
  <c r="S6" i="1"/>
  <c r="S11" i="1"/>
  <c r="S20" i="1"/>
  <c r="S45" i="1"/>
  <c r="S49" i="1"/>
  <c r="S53" i="1"/>
  <c r="S57" i="1"/>
  <c r="S62" i="1"/>
  <c r="S70" i="1"/>
  <c r="S78" i="1"/>
  <c r="S82" i="1"/>
  <c r="S86" i="1"/>
  <c r="S90" i="1"/>
  <c r="S7" i="1"/>
  <c r="S12" i="1"/>
  <c r="S24" i="1"/>
  <c r="S40" i="1"/>
  <c r="S46" i="1"/>
  <c r="S50" i="1"/>
  <c r="S54" i="1"/>
  <c r="S58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08" i="1"/>
  <c r="S313" i="1"/>
  <c r="S318" i="1"/>
  <c r="S324" i="1"/>
  <c r="S329" i="1"/>
  <c r="S334" i="1"/>
  <c r="S340" i="1"/>
  <c r="S345" i="1"/>
  <c r="S350" i="1"/>
  <c r="S356" i="1"/>
  <c r="S361" i="1"/>
  <c r="S366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97" i="1"/>
  <c r="S106" i="1"/>
  <c r="S117" i="1"/>
  <c r="S129" i="1"/>
  <c r="S138" i="1"/>
  <c r="S149" i="1"/>
  <c r="S161" i="1"/>
  <c r="S170" i="1"/>
  <c r="S181" i="1"/>
  <c r="S193" i="1"/>
  <c r="S202" i="1"/>
  <c r="S213" i="1"/>
  <c r="S225" i="1"/>
  <c r="S234" i="1"/>
  <c r="S245" i="1"/>
  <c r="S257" i="1"/>
  <c r="S266" i="1"/>
  <c r="S277" i="1"/>
  <c r="S289" i="1"/>
  <c r="S298" i="1"/>
  <c r="S306" i="1"/>
  <c r="S314" i="1"/>
  <c r="S321" i="1"/>
  <c r="S328" i="1"/>
  <c r="S336" i="1"/>
  <c r="S342" i="1"/>
  <c r="S349" i="1"/>
  <c r="S357" i="1"/>
  <c r="S364" i="1"/>
  <c r="S370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05" i="1"/>
  <c r="S510" i="1"/>
  <c r="S515" i="1"/>
  <c r="S521" i="1"/>
  <c r="S526" i="1"/>
  <c r="S531" i="1"/>
  <c r="S537" i="1"/>
  <c r="S542" i="1"/>
  <c r="S547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98" i="1"/>
  <c r="S109" i="1"/>
  <c r="S121" i="1"/>
  <c r="S130" i="1"/>
  <c r="S141" i="1"/>
  <c r="S153" i="1"/>
  <c r="S162" i="1"/>
  <c r="S173" i="1"/>
  <c r="S185" i="1"/>
  <c r="S194" i="1"/>
  <c r="S205" i="1"/>
  <c r="S217" i="1"/>
  <c r="S226" i="1"/>
  <c r="S237" i="1"/>
  <c r="S249" i="1"/>
  <c r="S258" i="1"/>
  <c r="S269" i="1"/>
  <c r="S281" i="1"/>
  <c r="S290" i="1"/>
  <c r="S301" i="1"/>
  <c r="S309" i="1"/>
  <c r="S316" i="1"/>
  <c r="S322" i="1"/>
  <c r="S330" i="1"/>
  <c r="S337" i="1"/>
  <c r="S344" i="1"/>
  <c r="S352" i="1"/>
  <c r="S358" i="1"/>
  <c r="S365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506" i="1"/>
  <c r="S511" i="1"/>
  <c r="S517" i="1"/>
  <c r="S522" i="1"/>
  <c r="S527" i="1"/>
  <c r="S533" i="1"/>
  <c r="S538" i="1"/>
  <c r="S543" i="1"/>
  <c r="S549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101" i="1"/>
  <c r="S628" i="1"/>
  <c r="S620" i="1"/>
  <c r="S612" i="1"/>
  <c r="S604" i="1"/>
  <c r="S596" i="1"/>
  <c r="S588" i="1"/>
  <c r="S580" i="1"/>
  <c r="S572" i="1"/>
  <c r="S564" i="1"/>
  <c r="S556" i="1"/>
  <c r="S546" i="1"/>
  <c r="S535" i="1"/>
  <c r="S525" i="1"/>
  <c r="S514" i="1"/>
  <c r="S503" i="1"/>
  <c r="S493" i="1"/>
  <c r="S482" i="1"/>
  <c r="S471" i="1"/>
  <c r="S461" i="1"/>
  <c r="S450" i="1"/>
  <c r="S439" i="1"/>
  <c r="S429" i="1"/>
  <c r="S418" i="1"/>
  <c r="S407" i="1"/>
  <c r="S397" i="1"/>
  <c r="S386" i="1"/>
  <c r="S375" i="1"/>
  <c r="S362" i="1"/>
  <c r="S348" i="1"/>
  <c r="S333" i="1"/>
  <c r="S320" i="1"/>
  <c r="S305" i="1"/>
  <c r="S285" i="1"/>
  <c r="S265" i="1"/>
  <c r="S242" i="1"/>
  <c r="S221" i="1"/>
  <c r="S201" i="1"/>
  <c r="S178" i="1"/>
  <c r="S157" i="1"/>
  <c r="S137" i="1"/>
  <c r="S114" i="1"/>
  <c r="S635" i="1"/>
  <c r="S611" i="1"/>
  <c r="S595" i="1"/>
  <c r="S579" i="1"/>
  <c r="S563" i="1"/>
  <c r="S555" i="1"/>
  <c r="S534" i="1"/>
  <c r="S523" i="1"/>
  <c r="S513" i="1"/>
  <c r="S502" i="1"/>
  <c r="S491" i="1"/>
  <c r="S481" i="1"/>
  <c r="S470" i="1"/>
  <c r="S459" i="1"/>
  <c r="S449" i="1"/>
  <c r="S438" i="1"/>
  <c r="S427" i="1"/>
  <c r="S417" i="1"/>
  <c r="S406" i="1"/>
  <c r="S395" i="1"/>
  <c r="S385" i="1"/>
  <c r="S374" i="1"/>
  <c r="S360" i="1"/>
  <c r="S346" i="1"/>
  <c r="S332" i="1"/>
  <c r="S317" i="1"/>
  <c r="S304" i="1"/>
  <c r="S282" i="1"/>
  <c r="S261" i="1"/>
  <c r="S241" i="1"/>
  <c r="S218" i="1"/>
  <c r="S197" i="1"/>
  <c r="S177" i="1"/>
  <c r="S154" i="1"/>
  <c r="S133" i="1"/>
  <c r="S113" i="1"/>
  <c r="S627" i="1"/>
  <c r="S619" i="1"/>
  <c r="S603" i="1"/>
  <c r="S587" i="1"/>
  <c r="S571" i="1"/>
  <c r="S545" i="1"/>
  <c r="S632" i="1"/>
  <c r="S624" i="1"/>
  <c r="S616" i="1"/>
  <c r="S608" i="1"/>
  <c r="S600" i="1"/>
  <c r="S592" i="1"/>
  <c r="S584" i="1"/>
  <c r="S576" i="1"/>
  <c r="S568" i="1"/>
  <c r="S560" i="1"/>
  <c r="S551" i="1"/>
  <c r="S541" i="1"/>
  <c r="S530" i="1"/>
  <c r="S519" i="1"/>
  <c r="S509" i="1"/>
  <c r="S498" i="1"/>
  <c r="S487" i="1"/>
  <c r="S477" i="1"/>
  <c r="S466" i="1"/>
  <c r="S455" i="1"/>
  <c r="S445" i="1"/>
  <c r="S434" i="1"/>
  <c r="S423" i="1"/>
  <c r="S413" i="1"/>
  <c r="S402" i="1"/>
  <c r="S391" i="1"/>
  <c r="S381" i="1"/>
  <c r="S369" i="1"/>
  <c r="S354" i="1"/>
  <c r="S341" i="1"/>
  <c r="S326" i="1"/>
  <c r="S312" i="1"/>
  <c r="S297" i="1"/>
  <c r="S274" i="1"/>
  <c r="S253" i="1"/>
  <c r="S233" i="1"/>
  <c r="S210" i="1"/>
  <c r="S189" i="1"/>
  <c r="S169" i="1"/>
  <c r="S146" i="1"/>
  <c r="S125" i="1"/>
  <c r="S105" i="1"/>
  <c r="A8" i="3"/>
  <c r="A7" i="3"/>
  <c r="E73" i="1" l="1"/>
  <c r="D73" i="1" l="1"/>
  <c r="A10" i="4" l="1"/>
  <c r="D15" i="4" s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4" i="2" l="1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0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D48" i="1" l="1"/>
  <c r="I201" i="2" l="1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K134" i="2" l="1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N62" i="1" s="1"/>
  <c r="J72" i="1"/>
  <c r="N72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62" i="1"/>
  <c r="Q62" i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L241" i="2" l="1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I188" i="2" s="1"/>
  <c r="U188" i="2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I87" i="2" s="1"/>
  <c r="I108" i="2"/>
  <c r="F30" i="1"/>
  <c r="I149" i="2" s="1"/>
  <c r="U149" i="2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I66" i="2" s="1"/>
  <c r="F42" i="1"/>
  <c r="F45" i="1"/>
  <c r="I229" i="2" s="1"/>
  <c r="F46" i="1"/>
  <c r="I230" i="2" s="1"/>
  <c r="F47" i="1"/>
  <c r="F48" i="1"/>
  <c r="I152" i="2" s="1"/>
  <c r="F49" i="1"/>
  <c r="I233" i="2" s="1"/>
  <c r="F50" i="1"/>
  <c r="I236" i="2" s="1"/>
  <c r="F51" i="1"/>
  <c r="F52" i="1"/>
  <c r="I204" i="2" s="1"/>
  <c r="F53" i="1"/>
  <c r="I205" i="2" s="1"/>
  <c r="F54" i="1"/>
  <c r="I206" i="2" s="1"/>
  <c r="F55" i="1"/>
  <c r="I209" i="2" s="1"/>
  <c r="F56" i="1"/>
  <c r="I210" i="2" s="1"/>
  <c r="F60" i="1"/>
  <c r="F61" i="1"/>
  <c r="I242" i="2" s="1"/>
  <c r="F62" i="1"/>
  <c r="F63" i="1"/>
  <c r="F67" i="1"/>
  <c r="F68" i="1"/>
  <c r="F69" i="1"/>
  <c r="F70" i="1"/>
  <c r="F71" i="1"/>
  <c r="F72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E2" i="3" s="1"/>
  <c r="I241" i="2" l="1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I57" i="2" s="1"/>
  <c r="U57" i="2" s="1"/>
  <c r="F6" i="1"/>
  <c r="I18" i="2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I19" i="2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I38" i="2" s="1"/>
  <c r="U38" i="2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I75" i="2" s="1"/>
  <c r="I55" i="2"/>
  <c r="I47" i="2"/>
  <c r="I180" i="2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62" i="1"/>
  <c r="P62" i="1"/>
  <c r="K22" i="2"/>
  <c r="K24" i="2" s="1"/>
  <c r="K23" i="2"/>
  <c r="J13" i="2" l="1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U1" i="2" l="1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N4" i="1" s="1"/>
  <c r="N9" i="1" l="1"/>
  <c r="K9" i="1"/>
  <c r="J16" i="2"/>
  <c r="J17" i="2" s="1"/>
  <c r="H14" i="2"/>
  <c r="O4" i="1"/>
  <c r="Q4" i="1" s="1"/>
  <c r="K46" i="2"/>
  <c r="K35" i="2"/>
  <c r="K36" i="2" s="1"/>
  <c r="K37" i="2" s="1"/>
  <c r="K38" i="2" s="1"/>
  <c r="K39" i="2" s="1"/>
  <c r="P4" i="1"/>
  <c r="K4" i="1"/>
  <c r="J18" i="2" l="1"/>
  <c r="H17" i="2"/>
  <c r="I17" i="2" s="1"/>
  <c r="O9" i="1"/>
  <c r="Q9" i="1" s="1"/>
  <c r="P9" i="1"/>
  <c r="S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H37" i="2" l="1"/>
  <c r="J38" i="2"/>
  <c r="N13" i="1"/>
  <c r="K13" i="1"/>
  <c r="H49" i="2"/>
  <c r="J50" i="2"/>
  <c r="O13" i="1" l="1"/>
  <c r="Q13" i="1" s="1"/>
  <c r="P13" i="1"/>
  <c r="S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N11" i="1" l="1"/>
  <c r="K11" i="1"/>
  <c r="N67" i="1"/>
  <c r="K67" i="1"/>
  <c r="J56" i="2"/>
  <c r="H55" i="2"/>
  <c r="J12" i="1" s="1"/>
  <c r="O67" i="1" l="1"/>
  <c r="Q67" i="1" s="1"/>
  <c r="P67" i="1"/>
  <c r="N12" i="1"/>
  <c r="K12" i="1"/>
  <c r="H56" i="2"/>
  <c r="J57" i="2"/>
  <c r="O11" i="1"/>
  <c r="Q11" i="1" s="1"/>
  <c r="P11" i="1"/>
  <c r="O12" i="1" l="1"/>
  <c r="Q12" i="1" s="1"/>
  <c r="P12" i="1"/>
  <c r="J58" i="2"/>
  <c r="H57" i="2"/>
  <c r="J16" i="1" s="1"/>
  <c r="H58" i="2" l="1"/>
  <c r="J59" i="2"/>
  <c r="N16" i="1"/>
  <c r="K16" i="1"/>
  <c r="O16" i="1" l="1"/>
  <c r="Q16" i="1" s="1"/>
  <c r="P16" i="1"/>
  <c r="S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J96" i="2" l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N41" i="1"/>
  <c r="K41" i="1"/>
  <c r="H94" i="2"/>
  <c r="J5" i="1" s="1"/>
  <c r="N5" i="1" s="1"/>
  <c r="J74" i="1" l="1"/>
  <c r="J132" i="2"/>
  <c r="J133" i="2"/>
  <c r="H133" i="2" s="1"/>
  <c r="O41" i="1"/>
  <c r="Q41" i="1" s="1"/>
  <c r="P41" i="1"/>
  <c r="O5" i="1"/>
  <c r="Q5" i="1" s="1"/>
  <c r="K5" i="1"/>
  <c r="H95" i="2"/>
  <c r="J17" i="1" s="1"/>
  <c r="N17" i="1" s="1"/>
  <c r="N74" i="1" l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O17" i="1"/>
  <c r="Q17" i="1" s="1"/>
  <c r="H96" i="2"/>
  <c r="K17" i="1"/>
  <c r="P5" i="1"/>
  <c r="O74" i="1" l="1"/>
  <c r="Q74" i="1" s="1"/>
  <c r="P74" i="1"/>
  <c r="S74" i="1" s="1"/>
  <c r="J153" i="2"/>
  <c r="J154" i="2" s="1"/>
  <c r="H152" i="2"/>
  <c r="P17" i="1"/>
  <c r="H132" i="2" l="1"/>
  <c r="J18" i="1" l="1"/>
  <c r="N18" i="1" s="1"/>
  <c r="O18" i="1" s="1"/>
  <c r="Q18" i="1" s="1"/>
  <c r="K18" i="1" l="1"/>
  <c r="H68" i="2"/>
  <c r="P18" i="1"/>
  <c r="S18" i="1" s="1"/>
  <c r="H69" i="2" l="1"/>
  <c r="J20" i="1" s="1"/>
  <c r="N20" i="1" s="1"/>
  <c r="O20" i="1" l="1"/>
  <c r="Q20" i="1" s="1"/>
  <c r="K20" i="1"/>
  <c r="P20" i="1" l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N19" i="1" s="1"/>
  <c r="O19" i="1" l="1"/>
  <c r="Q19" i="1" s="1"/>
  <c r="K19" i="1"/>
  <c r="H87" i="2"/>
  <c r="J24" i="1" s="1"/>
  <c r="N24" i="1" s="1"/>
  <c r="O24" i="1" l="1"/>
  <c r="Q24" i="1"/>
  <c r="K24" i="1"/>
  <c r="H88" i="2"/>
  <c r="P19" i="1"/>
  <c r="S19" i="1" s="1"/>
  <c r="H89" i="2" l="1"/>
  <c r="J36" i="1" s="1"/>
  <c r="N36" i="1" s="1"/>
  <c r="P24" i="1"/>
  <c r="O36" i="1" l="1"/>
  <c r="Q36" i="1" s="1"/>
  <c r="K36" i="1"/>
  <c r="H90" i="2"/>
  <c r="P36" i="1" l="1"/>
  <c r="S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N70" i="1" s="1"/>
  <c r="O70" i="1" l="1"/>
  <c r="Q70" i="1" s="1"/>
  <c r="H127" i="2"/>
  <c r="K70" i="1"/>
  <c r="P70" i="1" l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N48" i="1" l="1"/>
  <c r="K48" i="1"/>
  <c r="H153" i="2"/>
  <c r="O48" i="1" l="1"/>
  <c r="Q48" i="1" s="1"/>
  <c r="P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K32" i="1" l="1"/>
  <c r="N32" i="1"/>
  <c r="J162" i="2"/>
  <c r="H161" i="2"/>
  <c r="J33" i="1" s="1"/>
  <c r="N33" i="1" l="1"/>
  <c r="K33" i="1"/>
  <c r="O32" i="1"/>
  <c r="Q32" i="1" s="1"/>
  <c r="P32" i="1"/>
  <c r="S32" i="1" s="1"/>
  <c r="H162" i="2"/>
  <c r="J34" i="1" s="1"/>
  <c r="J163" i="2"/>
  <c r="N34" i="1" l="1"/>
  <c r="K34" i="1"/>
  <c r="P33" i="1"/>
  <c r="S33" i="1" s="1"/>
  <c r="O33" i="1"/>
  <c r="Q33" i="1" s="1"/>
  <c r="H163" i="2"/>
  <c r="J164" i="2"/>
  <c r="O34" i="1" l="1"/>
  <c r="Q34" i="1" s="1"/>
  <c r="P34" i="1"/>
  <c r="S34" i="1" s="1"/>
  <c r="J165" i="2"/>
  <c r="H164" i="2"/>
  <c r="J35" i="1" s="1"/>
  <c r="N35" i="1" l="1"/>
  <c r="K35" i="1"/>
  <c r="H165" i="2"/>
  <c r="J37" i="1" s="1"/>
  <c r="J166" i="2"/>
  <c r="N37" i="1" l="1"/>
  <c r="K37" i="1"/>
  <c r="O35" i="1"/>
  <c r="Q35" i="1" s="1"/>
  <c r="P35" i="1"/>
  <c r="S35" i="1" s="1"/>
  <c r="J167" i="2"/>
  <c r="H166" i="2"/>
  <c r="J38" i="1" s="1"/>
  <c r="N38" i="1" l="1"/>
  <c r="K38" i="1"/>
  <c r="O37" i="1"/>
  <c r="Q37" i="1" s="1"/>
  <c r="P37" i="1"/>
  <c r="S37" i="1" s="1"/>
  <c r="H167" i="2"/>
  <c r="J168" i="2"/>
  <c r="O38" i="1" l="1"/>
  <c r="Q38" i="1" s="1"/>
  <c r="P38" i="1"/>
  <c r="S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N21" i="1" s="1"/>
  <c r="J183" i="2"/>
  <c r="O21" i="1" l="1"/>
  <c r="Q21" i="1" s="1"/>
  <c r="J184" i="2"/>
  <c r="H183" i="2"/>
  <c r="J22" i="1" s="1"/>
  <c r="N22" i="1" s="1"/>
  <c r="K21" i="1"/>
  <c r="O22" i="1" l="1"/>
  <c r="Q22" i="1" s="1"/>
  <c r="P21" i="1"/>
  <c r="S21" i="1" s="1"/>
  <c r="K22" i="1"/>
  <c r="H184" i="2"/>
  <c r="J185" i="2"/>
  <c r="P22" i="1" l="1"/>
  <c r="S22" i="1" s="1"/>
  <c r="H185" i="2"/>
  <c r="J186" i="2"/>
  <c r="J187" i="2" l="1"/>
  <c r="H186" i="2"/>
  <c r="J23" i="1" s="1"/>
  <c r="N23" i="1" s="1"/>
  <c r="O23" i="1" l="1"/>
  <c r="Q23" i="1" s="1"/>
  <c r="K23" i="1"/>
  <c r="H187" i="2"/>
  <c r="J63" i="1" s="1"/>
  <c r="N63" i="1" s="1"/>
  <c r="J188" i="2"/>
  <c r="O63" i="1" l="1"/>
  <c r="Q63" i="1" s="1"/>
  <c r="H188" i="2"/>
  <c r="J189" i="2"/>
  <c r="K63" i="1"/>
  <c r="P23" i="1"/>
  <c r="S23" i="1" s="1"/>
  <c r="J64" i="1" l="1"/>
  <c r="P63" i="1"/>
  <c r="S63" i="1" s="1"/>
  <c r="H189" i="2"/>
  <c r="J29" i="1" s="1"/>
  <c r="N29" i="1" s="1"/>
  <c r="J190" i="2"/>
  <c r="J31" i="1"/>
  <c r="N31" i="1" s="1"/>
  <c r="N64" i="1" l="1"/>
  <c r="K64" i="1"/>
  <c r="O29" i="1"/>
  <c r="Q29" i="1" s="1"/>
  <c r="O31" i="1"/>
  <c r="Q31" i="1"/>
  <c r="H190" i="2"/>
  <c r="J191" i="2"/>
  <c r="J192" i="2" s="1"/>
  <c r="K29" i="1"/>
  <c r="K31" i="1"/>
  <c r="O64" i="1" l="1"/>
  <c r="Q64" i="1" s="1"/>
  <c r="P64" i="1"/>
  <c r="S64" i="1" s="1"/>
  <c r="H192" i="2"/>
  <c r="J71" i="1" s="1"/>
  <c r="J193" i="2"/>
  <c r="P29" i="1"/>
  <c r="S29" i="1" s="1"/>
  <c r="H191" i="2"/>
  <c r="J30" i="1" s="1"/>
  <c r="N30" i="1" s="1"/>
  <c r="P31" i="1"/>
  <c r="N71" i="1" l="1"/>
  <c r="K71" i="1"/>
  <c r="O30" i="1"/>
  <c r="Q30" i="1" s="1"/>
  <c r="H193" i="2"/>
  <c r="J194" i="2"/>
  <c r="K30" i="1"/>
  <c r="J28" i="1" l="1"/>
  <c r="K28" i="1" s="1"/>
  <c r="J65" i="1"/>
  <c r="O71" i="1"/>
  <c r="Q71" i="1" s="1"/>
  <c r="P71" i="1"/>
  <c r="H194" i="2"/>
  <c r="J195" i="2"/>
  <c r="P30" i="1"/>
  <c r="S30" i="1" s="1"/>
  <c r="N28" i="1" l="1"/>
  <c r="J39" i="1"/>
  <c r="N39" i="1" s="1"/>
  <c r="O39" i="1" s="1"/>
  <c r="Q39" i="1" s="1"/>
  <c r="J66" i="1"/>
  <c r="N65" i="1"/>
  <c r="K65" i="1"/>
  <c r="O28" i="1"/>
  <c r="Q28" i="1" s="1"/>
  <c r="P28" i="1"/>
  <c r="S28" i="1" s="1"/>
  <c r="H195" i="2"/>
  <c r="J196" i="2"/>
  <c r="O65" i="1" l="1"/>
  <c r="Q65" i="1" s="1"/>
  <c r="P65" i="1"/>
  <c r="S65" i="1" s="1"/>
  <c r="K66" i="1"/>
  <c r="N66" i="1"/>
  <c r="K39" i="1"/>
  <c r="P39" i="1"/>
  <c r="S39" i="1" s="1"/>
  <c r="H196" i="2"/>
  <c r="J43" i="1" s="1"/>
  <c r="N43" i="1" s="1"/>
  <c r="J197" i="2"/>
  <c r="O66" i="1" l="1"/>
  <c r="Q66" i="1" s="1"/>
  <c r="P66" i="1"/>
  <c r="S66" i="1" s="1"/>
  <c r="O43" i="1"/>
  <c r="Q43" i="1" s="1"/>
  <c r="K43" i="1"/>
  <c r="H197" i="2"/>
  <c r="J44" i="1" s="1"/>
  <c r="N44" i="1" s="1"/>
  <c r="J198" i="2"/>
  <c r="O44" i="1" l="1"/>
  <c r="Q44" i="1" s="1"/>
  <c r="J199" i="2"/>
  <c r="K44" i="1"/>
  <c r="P43" i="1"/>
  <c r="S43" i="1" s="1"/>
  <c r="P44" i="1" l="1"/>
  <c r="S44" i="1" s="1"/>
  <c r="H199" i="2"/>
  <c r="I199" i="2" s="1"/>
  <c r="J200" i="2"/>
  <c r="J201" i="2" l="1"/>
  <c r="H200" i="2"/>
  <c r="J40" i="1" s="1"/>
  <c r="N40" i="1" s="1"/>
  <c r="O40" i="1" l="1"/>
  <c r="Q40" i="1" s="1"/>
  <c r="K40" i="1"/>
  <c r="H201" i="2"/>
  <c r="J73" i="1" s="1"/>
  <c r="J202" i="2"/>
  <c r="N73" i="1" l="1"/>
  <c r="K73" i="1"/>
  <c r="J203" i="2"/>
  <c r="H202" i="2"/>
  <c r="P40" i="1"/>
  <c r="O73" i="1" l="1"/>
  <c r="Q73" i="1" s="1"/>
  <c r="P73" i="1"/>
  <c r="H203" i="2"/>
  <c r="J204" i="2"/>
  <c r="H204" i="2" l="1"/>
  <c r="J52" i="1" s="1"/>
  <c r="N52" i="1" s="1"/>
  <c r="J205" i="2"/>
  <c r="O52" i="1" l="1"/>
  <c r="Q52" i="1" s="1"/>
  <c r="H205" i="2"/>
  <c r="J53" i="1" s="1"/>
  <c r="N53" i="1" s="1"/>
  <c r="J206" i="2"/>
  <c r="K52" i="1"/>
  <c r="O53" i="1" l="1"/>
  <c r="Q53" i="1" s="1"/>
  <c r="P52" i="1"/>
  <c r="J207" i="2"/>
  <c r="H206" i="2"/>
  <c r="J54" i="1" s="1"/>
  <c r="N54" i="1" s="1"/>
  <c r="K53" i="1"/>
  <c r="O54" i="1" l="1"/>
  <c r="Q54" i="1" s="1"/>
  <c r="K54" i="1"/>
  <c r="J208" i="2"/>
  <c r="P53" i="1"/>
  <c r="H208" i="2" l="1"/>
  <c r="I208" i="2" s="1"/>
  <c r="J209" i="2"/>
  <c r="P54" i="1"/>
  <c r="J210" i="2" l="1"/>
  <c r="H209" i="2"/>
  <c r="J55" i="1" s="1"/>
  <c r="N55" i="1" s="1"/>
  <c r="O55" i="1" l="1"/>
  <c r="Q55" i="1" s="1"/>
  <c r="K55" i="1"/>
  <c r="H210" i="2"/>
  <c r="J56" i="1" s="1"/>
  <c r="N56" i="1" s="1"/>
  <c r="J211" i="2"/>
  <c r="O56" i="1" l="1"/>
  <c r="Q56" i="1" s="1"/>
  <c r="H211" i="2"/>
  <c r="J57" i="1" s="1"/>
  <c r="N57" i="1" s="1"/>
  <c r="J212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J213" i="2"/>
  <c r="K57" i="1"/>
  <c r="K8" i="1"/>
  <c r="K27" i="1"/>
  <c r="K6" i="1"/>
  <c r="K15" i="1"/>
  <c r="K25" i="1"/>
  <c r="K14" i="1"/>
  <c r="K10" i="1"/>
  <c r="J214" i="2" l="1"/>
  <c r="P57" i="1"/>
  <c r="P14" i="1"/>
  <c r="S14" i="1" s="1"/>
  <c r="P15" i="1"/>
  <c r="S15" i="1" s="1"/>
  <c r="P27" i="1"/>
  <c r="P10" i="1"/>
  <c r="P25" i="1"/>
  <c r="S25" i="1" s="1"/>
  <c r="P6" i="1"/>
  <c r="P8" i="1"/>
  <c r="S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N42" i="1" s="1"/>
  <c r="J222" i="2"/>
  <c r="O42" i="1" l="1"/>
  <c r="Q42" i="1" s="1"/>
  <c r="H222" i="2"/>
  <c r="J223" i="2"/>
  <c r="K42" i="1"/>
  <c r="P42" i="1" l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N45" i="1" s="1"/>
  <c r="J230" i="2"/>
  <c r="O45" i="1" l="1"/>
  <c r="Q45" i="1" s="1"/>
  <c r="J231" i="2"/>
  <c r="H230" i="2"/>
  <c r="J46" i="1" s="1"/>
  <c r="N46" i="1" s="1"/>
  <c r="K45" i="1"/>
  <c r="O46" i="1" l="1"/>
  <c r="Q46" i="1" s="1"/>
  <c r="P45" i="1"/>
  <c r="K46" i="1"/>
  <c r="J232" i="2"/>
  <c r="H231" i="2"/>
  <c r="P46" i="1" l="1"/>
  <c r="H232" i="2"/>
  <c r="J47" i="1" s="1"/>
  <c r="N47" i="1" s="1"/>
  <c r="J233" i="2"/>
  <c r="O47" i="1" l="1"/>
  <c r="Q47" i="1" s="1"/>
  <c r="J234" i="2"/>
  <c r="H233" i="2"/>
  <c r="J49" i="1" s="1"/>
  <c r="N49" i="1" s="1"/>
  <c r="K47" i="1"/>
  <c r="O49" i="1" l="1"/>
  <c r="Q49" i="1" s="1"/>
  <c r="P47" i="1"/>
  <c r="K49" i="1"/>
  <c r="H234" i="2"/>
  <c r="J235" i="2"/>
  <c r="P49" i="1" l="1"/>
  <c r="J236" i="2"/>
  <c r="H235" i="2"/>
  <c r="J51" i="1"/>
  <c r="N51" i="1" s="1"/>
  <c r="O51" i="1" l="1"/>
  <c r="Q51" i="1" s="1"/>
  <c r="H236" i="2"/>
  <c r="J50" i="1" s="1"/>
  <c r="N50" i="1" s="1"/>
  <c r="J237" i="2"/>
  <c r="K51" i="1"/>
  <c r="O50" i="1" l="1"/>
  <c r="Q50" i="1" s="1"/>
  <c r="P51" i="1"/>
  <c r="H237" i="2"/>
  <c r="J238" i="2"/>
  <c r="K50" i="1"/>
  <c r="H238" i="2" l="1"/>
  <c r="I238" i="2" s="1"/>
  <c r="I4" i="2" s="1"/>
  <c r="J239" i="2"/>
  <c r="P50" i="1"/>
  <c r="J240" i="2" l="1"/>
  <c r="H239" i="2"/>
  <c r="J58" i="1" s="1"/>
  <c r="N58" i="1" s="1"/>
  <c r="O58" i="1" l="1"/>
  <c r="Q58" i="1"/>
  <c r="K58" i="1"/>
  <c r="H240" i="2"/>
  <c r="J59" i="1" s="1"/>
  <c r="N59" i="1" s="1"/>
  <c r="J241" i="2"/>
  <c r="O59" i="1" l="1"/>
  <c r="Q59" i="1" s="1"/>
  <c r="J242" i="2"/>
  <c r="J243" i="2" s="1"/>
  <c r="H241" i="2"/>
  <c r="J60" i="1" s="1"/>
  <c r="K59" i="1"/>
  <c r="P58" i="1"/>
  <c r="N60" i="1" l="1"/>
  <c r="K60" i="1"/>
  <c r="J244" i="2"/>
  <c r="H243" i="2"/>
  <c r="J75" i="1" s="1"/>
  <c r="O60" i="1"/>
  <c r="Q60" i="1" s="1"/>
  <c r="P59" i="1"/>
  <c r="H242" i="2"/>
  <c r="J61" i="1" s="1"/>
  <c r="N61" i="1" s="1"/>
  <c r="N75" i="1" l="1"/>
  <c r="K75" i="1"/>
  <c r="J245" i="2"/>
  <c r="H244" i="2"/>
  <c r="J76" i="1" s="1"/>
  <c r="O61" i="1"/>
  <c r="Q61" i="1" s="1"/>
  <c r="P60" i="1"/>
  <c r="S60" i="1" s="1"/>
  <c r="K61" i="1"/>
  <c r="N76" i="1" l="1"/>
  <c r="K76" i="1"/>
  <c r="J246" i="2"/>
  <c r="H245" i="2"/>
  <c r="J77" i="1" s="1"/>
  <c r="O75" i="1"/>
  <c r="Q75" i="1" s="1"/>
  <c r="P75" i="1"/>
  <c r="P61" i="1"/>
  <c r="N77" i="1" l="1"/>
  <c r="K77" i="1"/>
  <c r="O76" i="1"/>
  <c r="Q76" i="1" s="1"/>
  <c r="P76" i="1"/>
  <c r="H246" i="2"/>
  <c r="J78" i="1" s="1"/>
  <c r="J247" i="2"/>
  <c r="J26" i="1"/>
  <c r="N26" i="1" s="1"/>
  <c r="J68" i="1"/>
  <c r="N68" i="1" s="1"/>
  <c r="J69" i="1"/>
  <c r="N69" i="1" s="1"/>
  <c r="N78" i="1" l="1"/>
  <c r="K78" i="1"/>
  <c r="O77" i="1"/>
  <c r="Q77" i="1" s="1"/>
  <c r="P77" i="1"/>
  <c r="J248" i="2"/>
  <c r="H247" i="2"/>
  <c r="J79" i="1" s="1"/>
  <c r="O68" i="1"/>
  <c r="Q68" i="1" s="1"/>
  <c r="O26" i="1"/>
  <c r="Q26" i="1" s="1"/>
  <c r="O69" i="1"/>
  <c r="Q69" i="1" s="1"/>
  <c r="K26" i="1"/>
  <c r="K69" i="1"/>
  <c r="K68" i="1"/>
  <c r="P26" i="1"/>
  <c r="S26" i="1" s="1"/>
  <c r="S2" i="1" s="1"/>
  <c r="N79" i="1" l="1"/>
  <c r="K79" i="1"/>
  <c r="O78" i="1"/>
  <c r="Q78" i="1"/>
  <c r="P78" i="1"/>
  <c r="J249" i="2"/>
  <c r="H248" i="2"/>
  <c r="J80" i="1" s="1"/>
  <c r="P68" i="1"/>
  <c r="P69" i="1"/>
  <c r="N80" i="1" l="1"/>
  <c r="K80" i="1"/>
  <c r="O79" i="1"/>
  <c r="Q79" i="1" s="1"/>
  <c r="P79" i="1"/>
  <c r="J250" i="2"/>
  <c r="H249" i="2"/>
  <c r="J81" i="1" s="1"/>
  <c r="J7" i="1"/>
  <c r="N81" i="1" l="1"/>
  <c r="K81" i="1"/>
  <c r="O80" i="1"/>
  <c r="Q80" i="1" s="1"/>
  <c r="P80" i="1"/>
  <c r="J251" i="2"/>
  <c r="H250" i="2"/>
  <c r="J82" i="1" s="1"/>
  <c r="N7" i="1"/>
  <c r="K7" i="1"/>
  <c r="N82" i="1" l="1"/>
  <c r="K82" i="1"/>
  <c r="O81" i="1"/>
  <c r="Q81" i="1"/>
  <c r="P81" i="1"/>
  <c r="J252" i="2"/>
  <c r="H251" i="2"/>
  <c r="J83" i="1" s="1"/>
  <c r="O7" i="1"/>
  <c r="Q7" i="1" s="1"/>
  <c r="P7" i="1"/>
  <c r="N83" i="1" l="1"/>
  <c r="K83" i="1"/>
  <c r="O82" i="1"/>
  <c r="Q82" i="1" s="1"/>
  <c r="P82" i="1"/>
  <c r="J253" i="2"/>
  <c r="H252" i="2"/>
  <c r="J84" i="1" s="1"/>
  <c r="N84" i="1" l="1"/>
  <c r="K84" i="1"/>
  <c r="O83" i="1"/>
  <c r="Q83" i="1"/>
  <c r="P83" i="1"/>
  <c r="J254" i="2"/>
  <c r="H253" i="2"/>
  <c r="J85" i="1" s="1"/>
  <c r="O84" i="1" l="1"/>
  <c r="Q84" i="1"/>
  <c r="P84" i="1"/>
  <c r="N85" i="1"/>
  <c r="K85" i="1"/>
  <c r="J255" i="2"/>
  <c r="H254" i="2"/>
  <c r="J86" i="1" s="1"/>
  <c r="N86" i="1" l="1"/>
  <c r="K86" i="1"/>
  <c r="O85" i="1"/>
  <c r="Q85" i="1" s="1"/>
  <c r="P85" i="1"/>
  <c r="J256" i="2"/>
  <c r="H255" i="2"/>
  <c r="J87" i="1" s="1"/>
  <c r="N87" i="1" l="1"/>
  <c r="K87" i="1"/>
  <c r="O86" i="1"/>
  <c r="Q86" i="1" s="1"/>
  <c r="P86" i="1"/>
  <c r="J257" i="2"/>
  <c r="H256" i="2"/>
  <c r="J88" i="1" s="1"/>
  <c r="N88" i="1" l="1"/>
  <c r="K88" i="1"/>
  <c r="O87" i="1"/>
  <c r="Q87" i="1" s="1"/>
  <c r="P87" i="1"/>
  <c r="J258" i="2"/>
  <c r="H257" i="2"/>
  <c r="J89" i="1" s="1"/>
  <c r="N89" i="1" l="1"/>
  <c r="K89" i="1"/>
  <c r="O88" i="1"/>
  <c r="Q88" i="1" s="1"/>
  <c r="P88" i="1"/>
  <c r="J259" i="2"/>
  <c r="H258" i="2"/>
  <c r="J90" i="1" s="1"/>
  <c r="N90" i="1" l="1"/>
  <c r="K90" i="1"/>
  <c r="O89" i="1"/>
  <c r="Q89" i="1" s="1"/>
  <c r="P89" i="1"/>
  <c r="J260" i="2"/>
  <c r="H259" i="2"/>
  <c r="J91" i="1" s="1"/>
  <c r="O90" i="1" l="1"/>
  <c r="Q90" i="1" s="1"/>
  <c r="P90" i="1"/>
  <c r="N91" i="1"/>
  <c r="K91" i="1"/>
  <c r="J261" i="2"/>
  <c r="H260" i="2"/>
  <c r="J92" i="1" s="1"/>
  <c r="O91" i="1" l="1"/>
  <c r="Q91" i="1" s="1"/>
  <c r="P91" i="1"/>
  <c r="N92" i="1"/>
  <c r="K92" i="1"/>
  <c r="J262" i="2"/>
  <c r="H261" i="2"/>
  <c r="J93" i="1" s="1"/>
  <c r="O92" i="1" l="1"/>
  <c r="Q92" i="1"/>
  <c r="P92" i="1"/>
  <c r="N93" i="1"/>
  <c r="K93" i="1"/>
  <c r="J263" i="2"/>
  <c r="H262" i="2"/>
  <c r="J94" i="1" s="1"/>
  <c r="O93" i="1" l="1"/>
  <c r="Q93" i="1"/>
  <c r="P93" i="1"/>
  <c r="N94" i="1"/>
  <c r="K94" i="1"/>
  <c r="J264" i="2"/>
  <c r="H263" i="2"/>
  <c r="J95" i="1" s="1"/>
  <c r="O94" i="1" l="1"/>
  <c r="Q94" i="1"/>
  <c r="P94" i="1"/>
  <c r="N95" i="1"/>
  <c r="K95" i="1"/>
  <c r="J265" i="2"/>
  <c r="H264" i="2"/>
  <c r="J96" i="1" s="1"/>
  <c r="O95" i="1" l="1"/>
  <c r="Q95" i="1"/>
  <c r="P95" i="1"/>
  <c r="N96" i="1"/>
  <c r="K96" i="1"/>
  <c r="J266" i="2"/>
  <c r="H265" i="2"/>
  <c r="J97" i="1" s="1"/>
  <c r="O96" i="1" l="1"/>
  <c r="Q96" i="1"/>
  <c r="P96" i="1"/>
  <c r="N97" i="1"/>
  <c r="K97" i="1"/>
  <c r="J267" i="2"/>
  <c r="H266" i="2"/>
  <c r="J98" i="1" s="1"/>
  <c r="O97" i="1" l="1"/>
  <c r="Q97" i="1"/>
  <c r="P97" i="1"/>
  <c r="N98" i="1"/>
  <c r="K98" i="1"/>
  <c r="J268" i="2"/>
  <c r="H267" i="2"/>
  <c r="J99" i="1" s="1"/>
  <c r="O98" i="1" l="1"/>
  <c r="Q98" i="1"/>
  <c r="P98" i="1"/>
  <c r="N99" i="1"/>
  <c r="K99" i="1"/>
  <c r="J269" i="2"/>
  <c r="H268" i="2"/>
  <c r="J100" i="1" s="1"/>
  <c r="O99" i="1" l="1"/>
  <c r="Q99" i="1"/>
  <c r="P99" i="1"/>
  <c r="N100" i="1"/>
  <c r="K100" i="1"/>
  <c r="J270" i="2"/>
  <c r="H269" i="2"/>
  <c r="J101" i="1" s="1"/>
  <c r="O100" i="1" l="1"/>
  <c r="Q100" i="1"/>
  <c r="P100" i="1"/>
  <c r="N101" i="1"/>
  <c r="K101" i="1"/>
  <c r="J271" i="2"/>
  <c r="H270" i="2"/>
  <c r="J102" i="1" s="1"/>
  <c r="O101" i="1" l="1"/>
  <c r="Q101" i="1"/>
  <c r="P101" i="1"/>
  <c r="N102" i="1"/>
  <c r="K102" i="1"/>
  <c r="J272" i="2"/>
  <c r="H271" i="2"/>
  <c r="J103" i="1" s="1"/>
  <c r="O102" i="1" l="1"/>
  <c r="Q102" i="1"/>
  <c r="P102" i="1"/>
  <c r="N103" i="1"/>
  <c r="K103" i="1"/>
  <c r="K2" i="1" s="1"/>
  <c r="J273" i="2"/>
  <c r="H272" i="2"/>
  <c r="O103" i="1" l="1"/>
  <c r="Q103" i="1"/>
  <c r="Q2" i="1" s="1"/>
  <c r="P103" i="1"/>
  <c r="P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<sst xmlns="http://schemas.openxmlformats.org/spreadsheetml/2006/main" count="1598" uniqueCount="1065">
  <si>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</si>
  <si>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</si>
  <si>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</si>
  <si>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</si>
  <si>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</si>
  <si>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</si>
  <si>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</si>
  <si>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</si>
  <si>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</si>
  <si>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</si>
  <si>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</si>
  <si>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</si>
  <si>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</si>
  <si>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</si>
  <si>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</si>
  <si>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</si>
  <si>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</si>
  <si>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</si>
  <si>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</si>
  <si>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</si>
  <si>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</si>
  <si>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</si>
  <si>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</si>
  <si>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</si>
  <si>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</si>
  <si>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</si>
  <si>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</si>
  <si>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</si>
  <si>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</si>
  <si>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</si>
  <si>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</si>
  <si>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</si>
  <si>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</si>
  <si>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</si>
  <si>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</si>
  <si>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</si>
  <si>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</si>
  <si>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</si>
  <si>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</si>
  <si>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</si>
  <si>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</si>
  <si>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</si>
  <si>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</si>
  <si>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</si>
  <si>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</si>
  <si>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</si>
  <si>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</si>
  <si>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</si>
  <si>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</si>
  <si>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</si>
  <si>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</si>
  <si>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</si>
  <si>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</si>
  <si>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</si>
  <si>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</si>
  <si>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</si>
  <si>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</si>
  <si>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</si>
  <si>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</si>
  <si>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</si>
  <si>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</si>
  <si>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</si>
  <si>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</si>
  <si>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</si>
  <si>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</si>
  <si>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</si>
  <si>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</si>
  <si>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</si>
  <si>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</si>
  <si>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</si>
  <si>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</si>
  <si>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</si>
  <si>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</si>
  <si>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</si>
  <si>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</si>
  <si>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</si>
  <si>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</si>
  <si>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</si>
  <si>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</si>
  <si>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</si>
  <si>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</si>
  <si>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</si>
  <si>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</si>
  <si>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</si>
  <si>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</si>
  <si>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</si>
  <si>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</si>
  <si>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</si>
  <si>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</si>
  <si>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</si>
  <si>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</si>
  <si>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</si>
  <si>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</si>
  <si>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</si>
  <si>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</si>
  <si>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</si>
  <si>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</si>
  <si>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</si>
  <si>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</si>
  <si>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</si>
  <si>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</si>
  <si>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</si>
  <si>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</si>
  <si>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</si>
  <si>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</si>
  <si>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</si>
  <si>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</si>
  <si>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</si>
  <si>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</si>
  <si>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</si>
  <si>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</si>
  <si>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</si>
  <si>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</si>
  <si>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</si>
  <si>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</si>
  <si>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</si>
  <si>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</si>
  <si>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</si>
  <si>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</si>
  <si>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</si>
  <si>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</si>
  <si>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</si>
  <si>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</si>
  <si>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</si>
  <si>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</si>
  <si>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</si>
  <si>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</si>
  <si>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</si>
  <si>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</si>
  <si>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</si>
  <si>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</si>
  <si>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</si>
  <si>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</si>
  <si>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</si>
  <si>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</si>
  <si>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</si>
  <si>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</si>
  <si>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</si>
  <si>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</si>
  <si>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</si>
  <si>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</si>
  <si>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</si>
  <si>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</si>
  <si>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</si>
  <si>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</si>
  <si>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</si>
  <si>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</si>
  <si>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</si>
  <si>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</si>
  <si>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</si>
  <si>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</si>
  <si>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</si>
  <si>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</si>
  <si>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</si>
  <si>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</si>
  <si>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</si>
  <si>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</si>
  <si>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</si>
  <si>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</si>
  <si>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</si>
  <si>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</si>
  <si>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</si>
  <si>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</si>
  <si>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</si>
  <si>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</si>
  <si>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</si>
  <si>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</si>
  <si>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</si>
  <si>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</si>
  <si>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</si>
  <si>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</si>
  <si>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</si>
  <si>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</si>
  <si>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</si>
  <si>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</si>
  <si>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</si>
  <si>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</si>
  <si>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</si>
  <si>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</si>
  <si>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</si>
  <si>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</si>
  <si>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</si>
  <si>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</si>
  <si>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</si>
  <si>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</si>
  <si>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</si>
  <si>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</si>
  <si>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</si>
  <si>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</si>
  <si>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</si>
  <si>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</si>
  <si>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</si>
  <si>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</si>
  <si>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</si>
  <si>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</si>
  <si>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</si>
  <si>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</si>
  <si>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</si>
  <si>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</si>
  <si>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</si>
  <si>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</si>
  <si>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</si>
  <si>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</si>
  <si>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</si>
  <si>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</si>
  <si>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</si>
  <si>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</si>
  <si>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</si>
  <si>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</si>
  <si>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</si>
  <si>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</si>
  <si>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</si>
  <si>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</si>
  <si>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</si>
  <si>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</si>
  <si>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</si>
  <si>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</si>
  <si>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</si>
  <si>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</si>
  <si>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</si>
  <si>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</si>
  <si>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</si>
  <si>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</si>
  <si>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</si>
  <si>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</si>
  <si>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</si>
  <si>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</si>
  <si>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</si>
  <si>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</si>
  <si>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</si>
  <si>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</si>
  <si>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</si>
  <si>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</si>
  <si>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</si>
  <si>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</si>
  <si>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</si>
  <si>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</si>
  <si>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</si>
  <si>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</si>
  <si>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</si>
  <si>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</si>
  <si>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</si>
  <si>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</si>
  <si>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</si>
  <si>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</si>
  <si>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</si>
  <si>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</si>
  <si>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</si>
  <si>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</si>
  <si>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</si>
  <si>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</si>
  <si>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</si>
  <si>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</si>
  <si>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</si>
  <si>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</si>
  <si>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</si>
  <si>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</si>
  <si>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</si>
  <si>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</si>
  <si>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</si>
  <si>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</si>
  <si>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</si>
  <si>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</si>
  <si>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</si>
  <si>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</si>
  <si>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</si>
  <si>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</si>
  <si>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</si>
  <si>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</si>
  <si>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</si>
  <si>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</si>
  <si>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</si>
  <si>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</si>
  <si>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</si>
  <si>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</si>
  <si>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</si>
  <si>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</si>
  <si>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</si>
  <si>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</si>
  <si>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</si>
  <si>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</si>
  <si>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</si>
  <si>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</si>
  <si>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</si>
  <si>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</si>
  <si>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</si>
  <si>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</si>
  <si>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</si>
  <si>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</si>
  <si>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</si>
  <si>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</si>
  <si>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</si>
  <si>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</si>
  <si>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</si>
  <si>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</si>
  <si>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</si>
  <si>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</si>
  <si>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</si>
  <si>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</si>
  <si>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</si>
  <si>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</si>
  <si>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</si>
  <si>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</si>
  <si>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</si>
  <si>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</si>
  <si>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</si>
  <si>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</si>
  <si>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</si>
  <si>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</si>
  <si>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</si>
  <si>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</si>
  <si>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</si>
  <si>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</si>
  <si>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</si>
  <si>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</si>
  <si>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</si>
  <si>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</si>
  <si>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</si>
  <si>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</si>
  <si>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</si>
  <si>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</si>
  <si>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</si>
  <si>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</si>
  <si>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</si>
  <si>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</si>
  <si>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</si>
  <si>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</si>
  <si>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</si>
  <si>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</si>
  <si>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</si>
  <si>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</si>
  <si>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</si>
  <si>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</si>
  <si>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</si>
  <si>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</si>
  <si>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</si>
  <si>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</si>
  <si>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</si>
  <si>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</si>
  <si>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</si>
  <si>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</si>
  <si>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</si>
  <si>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</si>
  <si>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</si>
  <si>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</si>
  <si>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</si>
  <si>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</si>
  <si>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</si>
  <si>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</si>
  <si>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</si>
  <si>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</si>
  <si>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</si>
  <si>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</si>
  <si>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</si>
  <si>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</si>
  <si>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</si>
  <si>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</si>
  <si>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</si>
  <si>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</si>
  <si>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</si>
  <si>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</si>
  <si>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</si>
  <si>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</si>
  <si>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</si>
  <si>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</si>
  <si>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</si>
  <si>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</si>
  <si>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</si>
  <si>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</si>
  <si>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</si>
  <si>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</si>
  <si>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</si>
  <si>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</si>
  <si>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</si>
  <si>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</si>
  <si>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</si>
  <si>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</si>
  <si>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</si>
  <si>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</si>
  <si>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</si>
  <si>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</si>
  <si>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</si>
  <si>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</si>
  <si>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</si>
  <si>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</si>
  <si>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</si>
  <si>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</si>
  <si>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</si>
  <si>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</si>
  <si>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</si>
  <si>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</si>
  <si>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</si>
  <si>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</si>
  <si>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</si>
  <si>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</si>
  <si>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</si>
  <si>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</si>
  <si>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</si>
  <si>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</si>
  <si>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</si>
  <si>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</si>
  <si>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</si>
  <si>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</si>
  <si>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</si>
  <si>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</si>
  <si>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</si>
  <si>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</si>
  <si>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</si>
  <si>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</si>
  <si>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</si>
  <si>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</si>
  <si>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</si>
  <si>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</si>
  <si>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</si>
  <si>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</si>
  <si>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</si>
  <si>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</si>
  <si>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</si>
  <si>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</si>
  <si>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</si>
  <si>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</si>
  <si>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</si>
  <si>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</si>
  <si>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</si>
  <si>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</si>
  <si>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</si>
  <si>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</si>
  <si>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</si>
  <si>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</si>
  <si>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</si>
  <si>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</si>
  <si>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</si>
  <si>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</si>
  <si>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</si>
  <si>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</si>
  <si>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</si>
  <si>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</si>
  <si>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</si>
  <si>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</si>
  <si>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</si>
  <si>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</si>
  <si>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</si>
  <si>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</si>
  <si>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</si>
  <si>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</si>
  <si>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</si>
  <si>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</si>
  <si>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</si>
  <si>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</si>
  <si>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</si>
  <si>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</si>
  <si>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</si>
  <si>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</si>
  <si>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</si>
  <si>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</si>
  <si>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</si>
  <si>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</si>
  <si>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</si>
  <si>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</si>
  <si>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</si>
  <si>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</si>
  <si>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</si>
  <si>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</si>
  <si>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</si>
  <si>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</si>
  <si>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</si>
  <si>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</si>
  <si>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</si>
  <si>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</si>
  <si>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</si>
  <si>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</si>
  <si>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</si>
  <si>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</si>
  <si>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</si>
  <si>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</si>
  <si>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</si>
  <si>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</si>
  <si>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</si>
  <si>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</si>
  <si>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</si>
  <si>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</si>
  <si>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</si>
  <si>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</si>
  <si>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</si>
  <si>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</si>
  <si>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</si>
  <si>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</si>
  <si>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</si>
  <si>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</si>
  <si>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</si>
  <si>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</si>
  <si>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</si>
  <si>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</si>
  <si>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</si>
  <si>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</si>
  <si>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</si>
  <si>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</si>
  <si>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</si>
  <si>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</si>
  <si>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</si>
  <si>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</si>
  <si>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</si>
  <si>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</si>
  <si>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</si>
  <si>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</si>
  <si>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</si>
  <si>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</si>
  <si>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</si>
  <si>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</si>
  <si>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</si>
  <si>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</si>
  <si>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</si>
  <si>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</si>
  <si>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</si>
  <si>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</si>
  <si>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</si>
  <si>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</si>
  <si>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</si>
  <si>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</si>
  <si>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</si>
  <si>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</si>
  <si>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</si>
  <si>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</si>
  <si>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</si>
  <si>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</si>
  <si>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</si>
  <si>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</si>
  <si>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</si>
  <si>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</si>
  <si>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</si>
  <si>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</si>
  <si>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</si>
  <si>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</si>
  <si>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</si>
  <si>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</si>
  <si>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</si>
  <si>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</si>
  <si>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</si>
  <si>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</si>
  <si>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</si>
  <si>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</si>
  <si>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</si>
  <si>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</si>
  <si>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</si>
  <si>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</si>
  <si>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</si>
  <si>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</si>
  <si>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</si>
  <si>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</si>
  <si>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</si>
  <si>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</si>
  <si>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</si>
  <si>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</si>
  <si>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</si>
  <si>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</si>
  <si>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</si>
  <si>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</si>
  <si>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</si>
  <si>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</si>
  <si>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</si>
  <si>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</si>
  <si>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</si>
  <si>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</si>
  <si>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</si>
  <si>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</si>
  <si>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</si>
  <si>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</si>
  <si>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</si>
  <si>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</si>
  <si>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</si>
  <si>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</si>
  <si>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</si>
  <si>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</si>
  <si>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</si>
  <si>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</si>
  <si>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</si>
  <si>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</si>
  <si>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</si>
  <si>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</si>
  <si>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</si>
  <si>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</si>
  <si>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</si>
  <si>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</si>
  <si>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</si>
  <si>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</si>
  <si>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</si>
  <si>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</si>
  <si>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</si>
  <si>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</si>
  <si>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</si>
  <si>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</si>
  <si>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</si>
  <si>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</si>
  <si>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</si>
  <si>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</si>
  <si>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</si>
  <si>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</si>
  <si>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</si>
  <si>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</si>
  <si>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</si>
  <si>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</si>
  <si>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</si>
  <si>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</si>
  <si>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</si>
  <si>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</si>
  <si>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</si>
  <si>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</si>
  <si>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</si>
  <si>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</si>
  <si>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</si>
  <si>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</si>
  <si>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</si>
  <si>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</si>
  <si>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</si>
  <si>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</si>
  <si>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</si>
  <si>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</si>
  <si>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</si>
  <si>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</si>
  <si>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</si>
  <si>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</si>
  <si>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</si>
  <si>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</si>
  <si>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</si>
  <si>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</si>
  <si>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</si>
  <si>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</si>
  <si>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</si>
  <si>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</si>
  <si>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</si>
  <si>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</si>
  <si>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</si>
  <si>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</si>
  <si>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</si>
  <si>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</si>
  <si>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</si>
  <si>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</si>
  <si>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</si>
  <si>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</si>
  <si>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</si>
  <si>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</si>
  <si>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</si>
  <si>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</si>
  <si>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</si>
  <si>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</si>
  <si>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</si>
  <si>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</si>
  <si>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</si>
  <si>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</si>
  <si>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</si>
  <si>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</si>
  <si>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</si>
  <si>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</si>
  <si>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</si>
  <si>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</si>
  <si>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</si>
  <si>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</si>
  <si>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</si>
  <si>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</si>
  <si>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</si>
  <si>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</si>
  <si>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</si>
  <si>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</si>
  <si>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</si>
  <si>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</si>
  <si>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</si>
  <si>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</si>
  <si>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</si>
  <si>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</si>
  <si>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</si>
  <si>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</si>
  <si>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</si>
  <si>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</si>
  <si>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</si>
  <si>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</si>
  <si>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</si>
  <si>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</si>
  <si>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</si>
  <si>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</si>
  <si>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</si>
  <si>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</si>
  <si>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</si>
  <si>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</si>
  <si>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</si>
  <si>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</si>
  <si>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</si>
  <si>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</si>
  <si>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</si>
  <si>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</si>
  <si>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</si>
  <si>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</si>
  <si>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</si>
  <si>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</si>
  <si>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</si>
  <si>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</si>
  <si>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</si>
  <si>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</si>
  <si>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</si>
  <si>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</si>
  <si>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</si>
  <si>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</si>
  <si>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</si>
  <si>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</si>
  <si>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</si>
  <si>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</si>
  <si>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</si>
  <si>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</si>
  <si>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</si>
  <si>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</si>
  <si>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</si>
  <si>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</si>
  <si>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</si>
  <si>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</si>
  <si>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</si>
  <si>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</si>
  <si>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</si>
  <si>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</si>
  <si>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</si>
  <si>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</si>
  <si>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</si>
  <si>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</si>
  <si>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</si>
  <si>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</si>
  <si>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</si>
  <si>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</si>
  <si>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</si>
  <si>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</si>
  <si>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</si>
  <si>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</si>
  <si>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</si>
  <si>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</si>
  <si>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</si>
  <si>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</si>
  <si>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</si>
  <si>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</si>
  <si>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</si>
  <si>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</si>
  <si>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</si>
  <si>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</si>
  <si>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</si>
  <si>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</si>
  <si>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</si>
  <si>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</si>
  <si>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</si>
  <si>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</si>
  <si>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</si>
  <si>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</si>
  <si>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</si>
  <si>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</si>
  <si>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</si>
  <si>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</si>
  <si>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</si>
  <si>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</si>
  <si>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</si>
  <si>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</si>
  <si>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</si>
  <si>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</si>
  <si>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</si>
  <si>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</si>
  <si>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</si>
  <si>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</si>
  <si>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</si>
  <si>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</si>
  <si>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</si>
  <si>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</si>
  <si>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</si>
  <si>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</si>
  <si>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</si>
  <si>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</si>
  <si>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</si>
  <si>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</si>
  <si>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</si>
  <si>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</si>
  <si>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</si>
  <si>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</si>
  <si>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</si>
  <si>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</si>
  <si>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</si>
  <si>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</si>
  <si>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</si>
  <si>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</si>
  <si>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</si>
  <si>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</si>
  <si>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</si>
  <si>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</si>
  <si>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</si>
  <si>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</si>
  <si>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</si>
  <si>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</si>
  <si>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</si>
  <si>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</si>
  <si>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</si>
  <si>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</si>
  <si>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</si>
  <si>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</si>
  <si>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</si>
  <si>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</si>
  <si>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</si>
  <si>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</si>
  <si>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</si>
  <si>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</si>
  <si>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</si>
  <si>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</si>
  <si>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</si>
  <si>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</si>
  <si>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</si>
  <si>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</si>
  <si>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</si>
  <si>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</si>
  <si>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</si>
  <si>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</si>
  <si>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</si>
  <si>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</si>
  <si>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</si>
  <si>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</si>
  <si>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</si>
  <si>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</si>
  <si>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</si>
  <si>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</si>
  <si>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</si>
  <si>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</si>
  <si>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</si>
  <si>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</si>
  <si>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</si>
  <si>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</si>
  <si>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</si>
  <si>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</si>
  <si>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</si>
  <si>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</si>
  <si>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</si>
  <si>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</si>
  <si>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</si>
  <si>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</si>
  <si>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</si>
  <si>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</si>
  <si>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</si>
  <si>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</si>
  <si>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</si>
  <si>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</si>
  <si>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</si>
  <si>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</si>
  <si>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</si>
  <si>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</si>
  <si>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</si>
  <si>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</si>
  <si>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</si>
  <si>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</si>
  <si>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</si>
  <si>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</si>
  <si>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</si>
  <si>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</si>
  <si>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</si>
  <si>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</si>
  <si>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</si>
  <si>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</si>
  <si>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</si>
  <si>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</si>
  <si>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</si>
  <si>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</si>
  <si>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</si>
  <si>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</si>
  <si>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</si>
  <si>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</si>
  <si>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</si>
  <si>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</si>
  <si>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</si>
  <si>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</si>
  <si>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</si>
  <si>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</si>
  <si>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</si>
  <si>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</si>
  <si>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</si>
  <si>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</si>
  <si>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</si>
  <si>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</si>
  <si>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</si>
  <si>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</si>
  <si>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</si>
  <si>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</si>
  <si>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</si>
  <si>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</si>
  <si>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</si>
  <si>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</si>
  <si>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</si>
  <si>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</si>
  <si>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</si>
  <si>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</si>
  <si>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</si>
  <si>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</si>
  <si>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</si>
  <si>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</si>
  <si>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</si>
  <si>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</si>
  <si>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</si>
  <si>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</si>
  <si>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</si>
  <si>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</si>
  <si>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</si>
  <si>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</si>
  <si>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</si>
  <si>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</si>
  <si>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</si>
  <si>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</si>
  <si>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</si>
  <si>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</si>
  <si>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</si>
  <si>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</si>
  <si>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</si>
  <si>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</si>
  <si>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</si>
  <si>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</si>
  <si>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</si>
  <si>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</si>
  <si>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</si>
  <si>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</si>
  <si>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</si>
  <si>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</si>
  <si>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</si>
  <si>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</si>
  <si>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</si>
  <si>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</si>
  <si>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</si>
  <si>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</si>
  <si>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</si>
  <si>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</si>
  <si>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</si>
  <si>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</si>
  <si>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</si>
  <si>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</si>
  <si>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</si>
  <si>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</si>
  <si>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</si>
  <si>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</si>
  <si>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</si>
  <si>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</si>
  <si>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</si>
  <si>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</si>
  <si>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</si>
  <si>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</si>
  <si>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</si>
  <si>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</si>
  <si>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</si>
  <si>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</si>
  <si>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</si>
  <si>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</si>
  <si>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</si>
  <si>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</si>
  <si>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</si>
  <si>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</si>
  <si>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</si>
  <si>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</si>
  <si>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</si>
  <si>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</si>
  <si>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</si>
  <si>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</si>
  <si>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</si>
  <si>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</si>
  <si>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</si>
  <si>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</si>
  <si>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</si>
  <si>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</si>
  <si>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</si>
  <si>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</si>
  <si>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</si>
  <si>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</si>
  <si>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</si>
  <si>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</si>
  <si>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</si>
  <si>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</si>
  <si>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</si>
  <si>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</si>
  <si>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</si>
  <si>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</si>
  <si>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</si>
  <si>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</si>
  <si>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</si>
  <si>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</si>
  <si>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</si>
  <si>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</si>
  <si>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</si>
  <si>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</si>
  <si>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</si>
  <si>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</si>
  <si>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</si>
  <si>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</si>
  <si>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</si>
  <si>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</si>
  <si>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</si>
  <si>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shipping estinmated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</si>
  <si>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</si>
  <si>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</si>
  <si>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</si>
  <si>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</si>
  <si>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</si>
  <si>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</si>
  <si>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</si>
  <si>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</si>
  <si>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</si>
  <si>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</si>
  <si>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</si>
  <si>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</si>
  <si>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</si>
  <si>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</si>
  <si>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</si>
  <si>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</si>
  <si>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</si>
  <si>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</si>
  <si>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</si>
  <si>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</si>
  <si>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</si>
  <si>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</si>
  <si>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</si>
  <si>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</si>
  <si>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</si>
  <si>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</si>
  <si>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</si>
  <si>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</si>
  <si>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</si>
  <si>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</si>
  <si>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</si>
  <si>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</si>
  <si>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</si>
  <si>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</si>
  <si>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</si>
  <si>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</si>
  <si>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</si>
  <si>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</si>
  <si>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</si>
  <si>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</si>
  <si>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</si>
  <si>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</si>
  <si>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</si>
  <si>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https://www.amazon.com/URBEST5-Position-Covered-Screw-Terminal/dp/B01CG2HI0E</t>
  </si>
  <si>
    <t>Dual Row 4 Position Covered Screw Terminal Strip 600V 25A</t>
  </si>
  <si>
    <t>https://www.digikey.com/product-detail/en/omron-electronics-inc-emc-div/D2HW-C201H/SW1153-ND/1811903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</si>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</sst>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77"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0720"/>
        <c:axId val="217872256"/>
      </c:scatterChart>
      <c:valAx>
        <c:axId val="2178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7872256"/>
        <c:crosses val="autoZero"/>
        <c:crossBetween val="midCat"/>
        <c:majorUnit val="100"/>
      </c:valAx>
      <c:valAx>
        <c:axId val="2178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S635" totalsRowShown="0" headerRowDxfId="176" dataDxfId="175" headerRowCellStyle="Currency" dataCellStyle="Currency">
  <autoFilter ref="A3:S635">
    <filterColumn colId="18">
      <filters>
        <filter val="$-"/>
        <filter val="$0.50"/>
        <filter val="$0.55"/>
        <filter val="$1.32"/>
        <filter val="$1.51"/>
        <filter val="$1.65"/>
        <filter val="$1.72"/>
        <filter val="$1.76"/>
        <filter val="$1.93"/>
        <filter val="$12.54"/>
        <filter val="$12.59"/>
        <filter val="$15.27"/>
        <filter val="$19.98"/>
        <filter val="$2.04"/>
        <filter val="$2.42"/>
        <filter val="$2.44"/>
        <filter val="$2.81"/>
        <filter val="$21.61"/>
        <filter val="$23.44"/>
        <filter val="$3.96"/>
        <filter val="$31.26"/>
        <filter val="$4.39"/>
        <filter val="$4.95"/>
        <filter val="$57.80"/>
        <filter val="$6.81"/>
        <filter val="$65.51"/>
        <filter val="$8.06"/>
        <filter val="$8.82"/>
      </filters>
    </filterColumn>
  </autoFilter>
  <tableColumns count="19">
    <tableColumn id="1" name="Part Number" dataDxfId="174"/>
    <tableColumn id="2" name="Description" dataDxfId="173"/>
    <tableColumn id="3" name="Supplier" dataDxfId="172"/>
    <tableColumn id="4" name="Cost " dataDxfId="171" dataCellStyle="Currency"/>
    <tableColumn id="5" name="shipping" dataDxfId="170" dataCellStyle="Currency"/>
    <tableColumn id="6" name="Tax" dataDxfId="169" dataCellStyle="Currency">
      <calculatedColumnFormula>9%*Table1[[#This Row],[Cost ]]</calculatedColumnFormula>
    </tableColumn>
    <tableColumn id="7" name="Web-link" dataDxfId="168"/>
    <tableColumn id="9" name="Minimum order quantity" dataDxfId="167"/>
    <tableColumn id="8" name="Comments" dataDxfId="166"/>
    <tableColumn id="10" name="extended quantity" dataDxfId="165" dataCellStyle="Currency">
      <calculatedColumnFormula>SUMIF('Multi-level BOM'!D$4:D$467,Table1[[#This Row],[Part Number]],'Multi-level BOM'!H$4:H$467)</calculatedColumnFormula>
    </tableColumn>
    <tableColumn id="15" name="Ideal cost" dataDxfId="164" dataCellStyle="Currency">
      <calculatedColumnFormula>Table1[[#This Row],[extended quantity]]*(Table1[[#This Row],[Cost ]]+Table1[[#This Row],[shipping]]+Table1[[#This Row],[Tax]])</calculatedColumnFormula>
    </tableColumn>
    <tableColumn id="16" name=" " dataDxfId="163" dataCellStyle="Currency"/>
    <tableColumn id="17" name="quantity on-hand" dataDxfId="162" dataCellStyle="Currency"/>
    <tableColumn id="11" name="Order quantity" dataDxfId="161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160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159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158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57" dataCellStyle="Currency"/>
    <tableColumn id="18" name="Buy-now costs" dataDxfId="156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3639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gp/product/B00W9A2L3S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6532" TargetMode="External"/><Relationship Id="rId25" Type="http://schemas.openxmlformats.org/officeDocument/2006/relationships/hyperlink" Target="https://www.onlinemetals.com/en/buy/rectangle-bar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://www.zyltech.com/flexible-plum-coupler-shaft-various-combinations-from-5mm-to-12-7mm/" TargetMode="External"/><Relationship Id="rId20" Type="http://schemas.openxmlformats.org/officeDocument/2006/relationships/hyperlink" Target="https://www.amazon.com/BALITENSEN-Timing-Pulley-printer-20teeth/dp/B079BNZDRZ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onlinemetals.com/en/buy/angle?q=%3Aname-asc%3AAlloy%3A6061&amp;checkbox=on&amp;sort=name-asc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s://www.banggood.com/Machifit-500mm-Length-MGN15-Linear-Rail-Guide-with-MGN15H-Linear-Rail-Block-CNC-Tool-p-1239196.html?cur_warehouse=CN" TargetMode="External"/><Relationship Id="rId23" Type="http://schemas.openxmlformats.org/officeDocument/2006/relationships/hyperlink" Target="https://www.amazon.com/EAGWELL-Universal-Regulated-Switching-Computer/dp/B01IOK5FM0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boltdepot.com/Product-Details.aspx?product=18967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dp/B082F7B1QH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44" activePane="bottomLeft" state="frozen"/>
      <selection pane="bottomLeft" activeCell="F270" sqref="F270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314.02618241946834</v>
      </c>
    </row>
    <row r="2" spans="1:22" ht="45" customHeight="1" x14ac:dyDescent="0.25">
      <c r="A2" s="61" t="s">
        <v>951</v>
      </c>
      <c r="B2" s="62" t="s">
        <v>668</v>
      </c>
      <c r="C2" s="63" t="s">
        <v>641</v>
      </c>
      <c r="D2" s="63" t="s">
        <v>0</v>
      </c>
      <c r="E2" s="63" t="s">
        <v>639</v>
      </c>
      <c r="F2" s="62" t="s">
        <v>925</v>
      </c>
      <c r="G2" s="63" t="s">
        <v>642</v>
      </c>
      <c r="H2" s="62" t="s">
        <v>666</v>
      </c>
      <c r="I2" s="43" t="s">
        <v>698</v>
      </c>
      <c r="J2" s="62" t="s">
        <v>667</v>
      </c>
      <c r="K2" s="62"/>
      <c r="L2" s="62"/>
      <c r="M2" s="62"/>
      <c r="N2" s="62"/>
      <c r="O2" s="62"/>
      <c r="P2" s="62"/>
      <c r="Q2" s="62"/>
      <c r="R2" s="62"/>
      <c r="S2" s="62"/>
      <c r="U2" s="62" t="s">
        <v>928</v>
      </c>
      <c r="V2" s="61" t="s">
        <v>953</v>
      </c>
    </row>
    <row r="3" spans="1:22" x14ac:dyDescent="0.25">
      <c r="A3" s="61"/>
      <c r="B3" s="62"/>
      <c r="C3" s="63"/>
      <c r="D3" s="63"/>
      <c r="E3" s="63"/>
      <c r="F3" s="62"/>
      <c r="G3" s="63"/>
      <c r="H3" s="62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62"/>
      <c r="V3" s="61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1859.7238924781427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385.86545583532148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993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F12" s="2" t="s">
        <v>926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0.23925499999999997</v>
      </c>
      <c r="V12" s="1" t="str">
        <f t="shared" si="2"/>
        <v>A-0005</v>
      </c>
    </row>
    <row r="13" spans="1:22" x14ac:dyDescent="0.25">
      <c r="A13" s="2">
        <v>10</v>
      </c>
      <c r="B13" s="2">
        <v>3</v>
      </c>
      <c r="C13" s="7" t="s">
        <v>995</v>
      </c>
      <c r="D13" s="41" t="s">
        <v>12</v>
      </c>
      <c r="E13" s="2">
        <v>1</v>
      </c>
      <c r="F13" s="2" t="s">
        <v>926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0.70173941653871441</v>
      </c>
      <c r="V13" s="1" t="str">
        <f t="shared" si="2"/>
        <v>A-0006</v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734</v>
      </c>
      <c r="D15" s="41" t="s">
        <v>28</v>
      </c>
      <c r="E15" s="2">
        <v>1</v>
      </c>
      <c r="F15" s="2" t="s">
        <v>926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6.8110002193463456E-2</v>
      </c>
      <c r="V15" s="1" t="str">
        <f t="shared" si="2"/>
        <v>A-0022</v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994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F20" s="2" t="s">
        <v>926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0.23925499999999997</v>
      </c>
      <c r="V20" s="1" t="str">
        <f t="shared" si="2"/>
        <v>A-0005</v>
      </c>
    </row>
    <row r="21" spans="1:22" x14ac:dyDescent="0.25">
      <c r="A21" s="2">
        <v>18</v>
      </c>
      <c r="B21" s="2">
        <v>3</v>
      </c>
      <c r="C21" s="7" t="s">
        <v>737</v>
      </c>
      <c r="D21" s="41" t="s">
        <v>35</v>
      </c>
      <c r="E21" s="2">
        <v>1</v>
      </c>
      <c r="F21" s="2" t="s">
        <v>926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0.50910506690063595</v>
      </c>
      <c r="V21" s="1" t="str">
        <f t="shared" si="2"/>
        <v>A-0029</v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734</v>
      </c>
      <c r="D23" s="41" t="s">
        <v>28</v>
      </c>
      <c r="E23" s="2">
        <v>1</v>
      </c>
      <c r="F23" s="2" t="s">
        <v>926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6.8110002193463456E-2</v>
      </c>
      <c r="V23" s="1" t="str">
        <f t="shared" si="2"/>
        <v>A-0022</v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886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887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F28" s="2" t="s">
        <v>926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0.23925499999999997</v>
      </c>
      <c r="V28" s="1" t="str">
        <f t="shared" si="2"/>
        <v>A-0005</v>
      </c>
    </row>
    <row r="29" spans="1:22" x14ac:dyDescent="0.25">
      <c r="A29" s="2">
        <v>26</v>
      </c>
      <c r="B29" s="2">
        <v>3</v>
      </c>
      <c r="C29" s="28" t="s">
        <v>888</v>
      </c>
      <c r="D29" s="41" t="s">
        <v>69</v>
      </c>
      <c r="E29" s="2">
        <v>4</v>
      </c>
      <c r="F29" s="2" t="s">
        <v>926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0.88061416977407292</v>
      </c>
      <c r="V29" s="1" t="str">
        <f t="shared" si="2"/>
        <v>A-0063</v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734</v>
      </c>
      <c r="D31" s="41" t="s">
        <v>28</v>
      </c>
      <c r="E31" s="2">
        <v>1</v>
      </c>
      <c r="F31" s="2" t="s">
        <v>926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6.8110002193463456E-2</v>
      </c>
      <c r="V31" s="1" t="str">
        <f t="shared" si="2"/>
        <v>A-0022</v>
      </c>
    </row>
    <row r="32" spans="1:22" x14ac:dyDescent="0.25">
      <c r="A32" s="2">
        <v>29</v>
      </c>
      <c r="B32" s="2">
        <v>3</v>
      </c>
      <c r="C32" s="7" t="s">
        <v>890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891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893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887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F38" s="2" t="s">
        <v>926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0.23925499999999997</v>
      </c>
      <c r="V38" s="1" t="str">
        <f t="shared" si="2"/>
        <v>A-0005</v>
      </c>
    </row>
    <row r="39" spans="1:22" x14ac:dyDescent="0.25">
      <c r="A39" s="2">
        <v>36</v>
      </c>
      <c r="B39" s="2">
        <v>3</v>
      </c>
      <c r="C39" s="28" t="s">
        <v>888</v>
      </c>
      <c r="D39" s="41" t="s">
        <v>69</v>
      </c>
      <c r="E39" s="2">
        <v>4</v>
      </c>
      <c r="F39" s="2" t="s">
        <v>926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0.88061416977407292</v>
      </c>
      <c r="V39" s="1" t="str">
        <f t="shared" si="2"/>
        <v>A-0063</v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734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890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891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0</v>
      </c>
      <c r="V46" s="1" t="str">
        <f t="shared" si="2"/>
        <v/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748</v>
      </c>
      <c r="D48" s="41" t="s">
        <v>16</v>
      </c>
      <c r="E48" s="2">
        <v>4</v>
      </c>
      <c r="F48" s="2" t="s">
        <v>926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1.9263434963807844</v>
      </c>
      <c r="V48" s="1" t="str">
        <f t="shared" si="2"/>
        <v>A-0010</v>
      </c>
    </row>
    <row r="49" spans="1:22" x14ac:dyDescent="0.25">
      <c r="A49" s="2">
        <v>46</v>
      </c>
      <c r="B49" s="2">
        <v>3</v>
      </c>
      <c r="C49" s="7" t="s">
        <v>691</v>
      </c>
      <c r="D49" s="41" t="s">
        <v>19</v>
      </c>
      <c r="E49" s="2">
        <v>1</v>
      </c>
      <c r="F49" s="2" t="s">
        <v>926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3.13375</v>
      </c>
      <c r="V49" s="1" t="str">
        <f t="shared" si="2"/>
        <v>A-0013</v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734</v>
      </c>
      <c r="D51" s="41" t="s">
        <v>28</v>
      </c>
      <c r="E51" s="2">
        <v>4</v>
      </c>
      <c r="F51" s="2" t="s">
        <v>926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0.27244000877385383</v>
      </c>
      <c r="V51" s="1" t="str">
        <f t="shared" si="2"/>
        <v>A-0022</v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0</v>
      </c>
      <c r="V54" s="1" t="str">
        <f t="shared" si="2"/>
        <v/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749</v>
      </c>
      <c r="D56" s="41" t="s">
        <v>36</v>
      </c>
      <c r="E56" s="2">
        <v>4</v>
      </c>
      <c r="F56" s="2" t="s">
        <v>926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2.4216889668787003</v>
      </c>
      <c r="V56" s="1" t="str">
        <f t="shared" si="2"/>
        <v>A-0030</v>
      </c>
    </row>
    <row r="57" spans="1:22" x14ac:dyDescent="0.25">
      <c r="A57" s="2">
        <v>54</v>
      </c>
      <c r="B57" s="2">
        <v>3</v>
      </c>
      <c r="C57" s="7" t="s">
        <v>691</v>
      </c>
      <c r="D57" s="41" t="s">
        <v>19</v>
      </c>
      <c r="E57" s="2">
        <v>1</v>
      </c>
      <c r="F57" s="2" t="s">
        <v>926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3.13375</v>
      </c>
      <c r="V57" s="1" t="str">
        <f t="shared" si="2"/>
        <v>A-0013</v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734</v>
      </c>
      <c r="D59" s="41" t="s">
        <v>28</v>
      </c>
      <c r="E59" s="2">
        <v>4</v>
      </c>
      <c r="F59" s="2" t="s">
        <v>926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0.27244000877385383</v>
      </c>
      <c r="V59" s="1" t="str">
        <f t="shared" si="2"/>
        <v>A-0022</v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57.8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754</v>
      </c>
      <c r="D63" s="41" t="s">
        <v>18</v>
      </c>
      <c r="E63" s="2">
        <v>26</v>
      </c>
      <c r="F63" s="2" t="s">
        <v>926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3.2734079842070614</v>
      </c>
      <c r="V63" s="1" t="str">
        <f t="shared" si="2"/>
        <v>A-0012</v>
      </c>
    </row>
    <row r="64" spans="1:22" x14ac:dyDescent="0.25">
      <c r="A64" s="2">
        <v>61</v>
      </c>
      <c r="B64" s="2">
        <v>2</v>
      </c>
      <c r="C64" s="7" t="s">
        <v>768</v>
      </c>
      <c r="D64" s="41" t="s">
        <v>41</v>
      </c>
      <c r="E64" s="2">
        <v>26</v>
      </c>
      <c r="F64" s="2" t="s">
        <v>926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0.39352445711778888</v>
      </c>
      <c r="V64" s="1" t="str">
        <f t="shared" si="2"/>
        <v>A-0035</v>
      </c>
    </row>
    <row r="65" spans="1:22" x14ac:dyDescent="0.25">
      <c r="A65" s="2">
        <v>62</v>
      </c>
      <c r="B65" s="2">
        <v>2</v>
      </c>
      <c r="C65" s="7" t="s">
        <v>769</v>
      </c>
      <c r="D65" s="41" t="s">
        <v>40</v>
      </c>
      <c r="E65" s="2">
        <v>26</v>
      </c>
      <c r="F65" s="2" t="s">
        <v>926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1.1412209256415875</v>
      </c>
      <c r="V65" s="1" t="str">
        <f t="shared" si="2"/>
        <v>A-0034</v>
      </c>
    </row>
    <row r="66" spans="1:22" x14ac:dyDescent="0.25">
      <c r="A66" s="2">
        <v>63</v>
      </c>
      <c r="B66" s="2">
        <v>2</v>
      </c>
      <c r="C66" s="7" t="s">
        <v>787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37.701910371799364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729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F73" s="2" t="s">
        <v>926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0.23925499999999997</v>
      </c>
      <c r="V73" s="1" t="str">
        <f t="shared" si="35"/>
        <v>A-0005</v>
      </c>
    </row>
    <row r="74" spans="1:22" x14ac:dyDescent="0.25">
      <c r="A74" s="2">
        <v>71</v>
      </c>
      <c r="B74" s="2">
        <v>3</v>
      </c>
      <c r="C74" s="8" t="s">
        <v>759</v>
      </c>
      <c r="D74" s="41" t="s">
        <v>37</v>
      </c>
      <c r="E74" s="2">
        <v>1</v>
      </c>
      <c r="F74" s="2" t="s">
        <v>926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0.247672735248958</v>
      </c>
      <c r="V74" s="1" t="str">
        <f t="shared" si="35"/>
        <v>A-0031</v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734</v>
      </c>
      <c r="D76" s="41" t="s">
        <v>28</v>
      </c>
      <c r="E76" s="2">
        <v>1</v>
      </c>
      <c r="F76" s="2" t="s">
        <v>926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6.8110002193463456E-2</v>
      </c>
      <c r="V76" s="1" t="str">
        <f t="shared" si="35"/>
        <v>A-0022</v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F81" s="2" t="s">
        <v>926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0.23925499999999997</v>
      </c>
      <c r="V81" s="1" t="str">
        <f t="shared" si="35"/>
        <v>A-0005</v>
      </c>
    </row>
    <row r="82" spans="1:22" x14ac:dyDescent="0.25">
      <c r="A82" s="2">
        <v>79</v>
      </c>
      <c r="B82" s="2">
        <v>3</v>
      </c>
      <c r="C82" s="8" t="s">
        <v>760</v>
      </c>
      <c r="D82" s="41" t="s">
        <v>38</v>
      </c>
      <c r="E82" s="2">
        <v>1</v>
      </c>
      <c r="F82" s="2" t="s">
        <v>926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0.27519192805439785</v>
      </c>
      <c r="V82" s="1" t="str">
        <f t="shared" si="35"/>
        <v>A-0032</v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734</v>
      </c>
      <c r="D84" s="41" t="s">
        <v>28</v>
      </c>
      <c r="E84" s="2">
        <v>1</v>
      </c>
      <c r="F84" s="2" t="s">
        <v>926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6.8110002193463456E-2</v>
      </c>
      <c r="V84" s="1" t="str">
        <f t="shared" si="35"/>
        <v>A-0022</v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730</v>
      </c>
      <c r="D86" s="2" t="s">
        <v>22</v>
      </c>
      <c r="E86" s="2">
        <v>1</v>
      </c>
      <c r="F86" s="2" t="s">
        <v>926</v>
      </c>
      <c r="G86" s="1" t="str">
        <f>IF(D86="","",VLOOKUP(D86,Table1[#All],2,FALSE))</f>
        <v>500mm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19.979999999999997</v>
      </c>
      <c r="V86" s="1" t="str">
        <f t="shared" si="35"/>
        <v>A-0016</v>
      </c>
    </row>
    <row r="87" spans="1:22" x14ac:dyDescent="0.25">
      <c r="A87" s="2">
        <v>84</v>
      </c>
      <c r="B87" s="2">
        <v>2</v>
      </c>
      <c r="C87" s="34" t="s">
        <v>731</v>
      </c>
      <c r="D87" s="35" t="s">
        <v>27</v>
      </c>
      <c r="E87" s="35">
        <v>0</v>
      </c>
      <c r="G87" s="1" t="str">
        <f>IF(D87="","",VLOOKUP(D87,Table1[#All],2,FALSE))</f>
        <v>Machifit MGN12C Linear Rail Block for MGN12 Linear Rail Guide</v>
      </c>
      <c r="H87" s="2">
        <f t="shared" si="39"/>
        <v>0</v>
      </c>
      <c r="I87" s="45">
        <f>IF(D87&lt;&gt;"",(VLOOKUP(D87,part_details,4,FALSE)+VLOOKUP(D87,part_details,5,FALSE)+VLOOKUP(D87,part_details,6,FALSE))*'Multi-level BOM'!E87,"")</f>
        <v>0</v>
      </c>
      <c r="J87" s="4">
        <f t="shared" si="4"/>
        <v>1</v>
      </c>
      <c r="K87" s="4">
        <f t="shared" si="5"/>
        <v>1</v>
      </c>
      <c r="L87" s="4">
        <f t="shared" si="6"/>
        <v>0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0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0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763</v>
      </c>
      <c r="D89" s="2" t="s">
        <v>39</v>
      </c>
      <c r="E89" s="2">
        <v>20</v>
      </c>
      <c r="F89" s="2" t="s">
        <v>926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1.6126246983987713</v>
      </c>
      <c r="V89" s="1" t="str">
        <f t="shared" si="35"/>
        <v>A-0033</v>
      </c>
    </row>
    <row r="90" spans="1:22" x14ac:dyDescent="0.25">
      <c r="A90" s="2">
        <v>87</v>
      </c>
      <c r="B90" s="2">
        <v>2</v>
      </c>
      <c r="C90" s="7" t="s">
        <v>768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769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349.63244992086658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692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693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981</v>
      </c>
      <c r="D96" s="2" t="s">
        <v>21</v>
      </c>
      <c r="E96" s="2">
        <v>6</v>
      </c>
      <c r="F96" s="2" t="s">
        <v>926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1.981381881991664</v>
      </c>
      <c r="V96" s="1" t="str">
        <f t="shared" si="35"/>
        <v>A-0015</v>
      </c>
    </row>
    <row r="97" spans="1:22" x14ac:dyDescent="0.25">
      <c r="A97" s="2">
        <v>94</v>
      </c>
      <c r="B97" s="2">
        <v>2</v>
      </c>
      <c r="C97" s="7" t="s">
        <v>982</v>
      </c>
      <c r="D97" s="2" t="s">
        <v>77</v>
      </c>
      <c r="E97" s="2">
        <v>6</v>
      </c>
      <c r="F97" s="2" t="s">
        <v>926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0.48</v>
      </c>
      <c r="V97" s="1" t="str">
        <f>IF(F97="x",D97,"")</f>
        <v>A-0071</v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894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895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896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901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902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903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899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896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901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902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903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900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896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901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902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903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905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896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904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902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903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906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896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901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902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903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907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896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901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902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903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980</v>
      </c>
      <c r="D132" s="2" t="s">
        <v>21</v>
      </c>
      <c r="E132" s="2">
        <v>6</v>
      </c>
      <c r="F132" s="2" t="s">
        <v>926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1.981381881991664</v>
      </c>
      <c r="V132" s="1" t="str">
        <f t="shared" si="35"/>
        <v>A-0015</v>
      </c>
    </row>
    <row r="133" spans="1:22" ht="15.75" x14ac:dyDescent="0.25">
      <c r="A133" s="2">
        <v>130</v>
      </c>
      <c r="B133" s="2">
        <v>1</v>
      </c>
      <c r="C133" s="7" t="s">
        <v>982</v>
      </c>
      <c r="D133" s="2" t="s">
        <v>77</v>
      </c>
      <c r="E133" s="2">
        <v>6</v>
      </c>
      <c r="F133" s="2" t="s">
        <v>926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0.48</v>
      </c>
      <c r="V133" s="1" t="str">
        <f>IF(F133="x",D133,"")</f>
        <v>A-0071</v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703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327.6828944681634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720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113.83445550833201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704</v>
      </c>
      <c r="D138" s="2" t="s">
        <v>17</v>
      </c>
      <c r="E138" s="2">
        <v>1</v>
      </c>
      <c r="F138" s="2" t="s">
        <v>926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28.9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28.9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687</v>
      </c>
      <c r="D139" s="2" t="s">
        <v>18</v>
      </c>
      <c r="E139" s="2">
        <v>13</v>
      </c>
      <c r="F139" s="2" t="s">
        <v>926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1.6367039921035307</v>
      </c>
      <c r="V139" s="1" t="str">
        <f t="shared" si="53"/>
        <v>A-0012</v>
      </c>
    </row>
    <row r="140" spans="1:22" x14ac:dyDescent="0.25">
      <c r="A140" s="2">
        <v>137</v>
      </c>
      <c r="B140" s="2">
        <v>3</v>
      </c>
      <c r="C140" s="8" t="s">
        <v>773</v>
      </c>
      <c r="D140" s="2" t="s">
        <v>24</v>
      </c>
      <c r="E140" s="2">
        <v>1</v>
      </c>
      <c r="F140" s="2" t="s">
        <v>926</v>
      </c>
      <c r="G140" s="1" t="str">
        <f>IF(D140="","",VLOOKUP(D140,Table1[#All],2,FALSE))</f>
        <v>.625 x .375 aluminum bar T6061, 24 in long</v>
      </c>
      <c r="H140" s="2">
        <f t="shared" si="55"/>
        <v>1</v>
      </c>
      <c r="I140" s="44">
        <f>IF(D140&lt;&gt;"",(VLOOKUP(D140,part_details,4,FALSE)+VLOOKUP(D140,part_details,5,FALSE)+VLOOKUP(D140,part_details,6,FALSE))*'Multi-level BOM'!E140,"")</f>
        <v>6.9746549400000006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6.9746549400000006</v>
      </c>
      <c r="V140" s="1" t="str">
        <f t="shared" si="53"/>
        <v>A-0018</v>
      </c>
    </row>
    <row r="141" spans="1:22" x14ac:dyDescent="0.25">
      <c r="A141" s="2">
        <v>138</v>
      </c>
      <c r="B141" s="2">
        <v>3</v>
      </c>
      <c r="C141" s="8" t="s">
        <v>710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874</v>
      </c>
      <c r="D142" s="2" t="s">
        <v>67</v>
      </c>
      <c r="E142" s="2">
        <v>4</v>
      </c>
      <c r="F142" s="2" t="s">
        <v>926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0.5503838561087957</v>
      </c>
      <c r="V142" s="1" t="str">
        <f t="shared" si="53"/>
        <v>A-0061</v>
      </c>
    </row>
    <row r="143" spans="1:22" x14ac:dyDescent="0.25">
      <c r="A143" s="2">
        <v>140</v>
      </c>
      <c r="B143" s="2">
        <v>3</v>
      </c>
      <c r="C143" s="8" t="s">
        <v>779</v>
      </c>
      <c r="D143" s="2" t="s">
        <v>47</v>
      </c>
      <c r="E143" s="2">
        <v>4</v>
      </c>
      <c r="F143" s="2" t="s">
        <v>926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6.8797982013599462E-2</v>
      </c>
      <c r="V143" s="1" t="str">
        <f t="shared" si="53"/>
        <v>A-0041</v>
      </c>
    </row>
    <row r="144" spans="1:22" x14ac:dyDescent="0.25">
      <c r="A144" s="2">
        <v>141</v>
      </c>
      <c r="B144" s="2">
        <v>3</v>
      </c>
      <c r="C144" s="8" t="s">
        <v>871</v>
      </c>
      <c r="D144" s="2" t="s">
        <v>26</v>
      </c>
      <c r="E144" s="2">
        <v>1</v>
      </c>
      <c r="F144" s="2" t="s">
        <v>926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21.837250000000001</v>
      </c>
      <c r="V144" s="1" t="str">
        <f t="shared" si="53"/>
        <v>A-0020</v>
      </c>
    </row>
    <row r="145" spans="1:22" x14ac:dyDescent="0.25">
      <c r="A145" s="2">
        <v>142</v>
      </c>
      <c r="B145" s="2">
        <v>3</v>
      </c>
      <c r="C145" s="8" t="s">
        <v>872</v>
      </c>
      <c r="D145" s="2" t="s">
        <v>66</v>
      </c>
      <c r="E145" s="2">
        <v>1</v>
      </c>
      <c r="F145" s="2" t="s">
        <v>926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5.088916666666667</v>
      </c>
      <c r="V145" s="1" t="str">
        <f t="shared" si="53"/>
        <v>A-0060</v>
      </c>
    </row>
    <row r="146" spans="1:22" x14ac:dyDescent="0.25">
      <c r="A146" s="2">
        <v>143</v>
      </c>
      <c r="B146" s="2">
        <v>3</v>
      </c>
      <c r="C146" s="8" t="s">
        <v>915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876</v>
      </c>
      <c r="D147" s="2" t="s">
        <v>32</v>
      </c>
      <c r="E147" s="2">
        <v>3</v>
      </c>
      <c r="F147" s="2" t="s">
        <v>926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0.495345470497916</v>
      </c>
      <c r="V147" s="1" t="str">
        <f t="shared" si="53"/>
        <v>A-0026</v>
      </c>
    </row>
    <row r="148" spans="1:22" x14ac:dyDescent="0.25">
      <c r="A148" s="2">
        <v>145</v>
      </c>
      <c r="B148" s="2">
        <v>3</v>
      </c>
      <c r="C148" s="8" t="s">
        <v>877</v>
      </c>
      <c r="D148" s="2" t="s">
        <v>68</v>
      </c>
      <c r="E148" s="2">
        <v>3</v>
      </c>
      <c r="F148" s="2" t="s">
        <v>926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7.3063456898442625E-2</v>
      </c>
      <c r="V148" s="1" t="str">
        <f t="shared" si="53"/>
        <v>A-0062</v>
      </c>
    </row>
    <row r="149" spans="1:22" x14ac:dyDescent="0.25">
      <c r="A149" s="2">
        <v>146</v>
      </c>
      <c r="B149" s="2">
        <v>3</v>
      </c>
      <c r="C149" s="8" t="s">
        <v>717</v>
      </c>
      <c r="D149" s="2" t="s">
        <v>33</v>
      </c>
      <c r="E149" s="2">
        <v>3</v>
      </c>
      <c r="F149" s="2" t="s">
        <v>926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1.0174730769230771</v>
      </c>
      <c r="V149" s="1" t="str">
        <f t="shared" si="53"/>
        <v>A-0027</v>
      </c>
    </row>
    <row r="150" spans="1:22" x14ac:dyDescent="0.25">
      <c r="A150" s="2">
        <v>147</v>
      </c>
      <c r="B150" s="2">
        <v>3</v>
      </c>
      <c r="C150" s="8" t="s">
        <v>873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884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883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774</v>
      </c>
      <c r="D153" s="2" t="s">
        <v>42</v>
      </c>
      <c r="E153" s="2">
        <v>1</v>
      </c>
      <c r="F153" s="2" t="s">
        <v>926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7.2021000000000006</v>
      </c>
      <c r="V153" s="1" t="str">
        <f t="shared" si="53"/>
        <v>A-0036</v>
      </c>
    </row>
    <row r="154" spans="1:22" x14ac:dyDescent="0.25">
      <c r="A154" s="2">
        <v>151</v>
      </c>
      <c r="B154" s="2">
        <v>3</v>
      </c>
      <c r="C154" s="30" t="s">
        <v>808</v>
      </c>
      <c r="E154" s="2">
        <v>1</v>
      </c>
      <c r="F154" s="2" t="s">
        <v>926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 t="str">
        <f t="shared" si="58"/>
        <v/>
      </c>
      <c r="V154" s="1">
        <f t="shared" si="53"/>
        <v>0</v>
      </c>
    </row>
    <row r="155" spans="1:22" x14ac:dyDescent="0.25">
      <c r="A155" s="2">
        <v>152</v>
      </c>
      <c r="B155" s="2">
        <v>3</v>
      </c>
      <c r="C155" s="30" t="s">
        <v>809</v>
      </c>
      <c r="D155" s="2" t="s">
        <v>46</v>
      </c>
      <c r="E155" s="2">
        <v>2</v>
      </c>
      <c r="F155" s="2" t="s">
        <v>926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9.9069094099583213E-2</v>
      </c>
      <c r="V155" s="1" t="str">
        <f t="shared" si="53"/>
        <v>A-0040</v>
      </c>
    </row>
    <row r="156" spans="1:22" x14ac:dyDescent="0.25">
      <c r="A156" s="2">
        <v>153</v>
      </c>
      <c r="B156" s="2">
        <v>3</v>
      </c>
      <c r="C156" s="30" t="s">
        <v>779</v>
      </c>
      <c r="D156" s="2" t="s">
        <v>47</v>
      </c>
      <c r="E156" s="2">
        <v>6</v>
      </c>
      <c r="F156" s="2" t="s">
        <v>926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0.10319697302039919</v>
      </c>
      <c r="V156" s="1" t="str">
        <f t="shared" si="53"/>
        <v>A-0041</v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719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107.00677705833201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704</v>
      </c>
      <c r="D160" s="2" t="s">
        <v>17</v>
      </c>
      <c r="E160" s="2">
        <v>1</v>
      </c>
      <c r="F160" s="2" t="s">
        <v>926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28.9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28.9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687</v>
      </c>
      <c r="D161" s="2" t="s">
        <v>18</v>
      </c>
      <c r="E161" s="2">
        <v>13</v>
      </c>
      <c r="F161" s="2" t="s">
        <v>926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1.6367039921035307</v>
      </c>
      <c r="V161" s="1" t="str">
        <f t="shared" si="53"/>
        <v>A-0012</v>
      </c>
    </row>
    <row r="162" spans="1:22" x14ac:dyDescent="0.25">
      <c r="A162" s="2">
        <v>159</v>
      </c>
      <c r="B162" s="2">
        <v>3</v>
      </c>
      <c r="C162" s="8" t="s">
        <v>709</v>
      </c>
      <c r="D162" s="2" t="s">
        <v>24</v>
      </c>
      <c r="E162" s="2">
        <v>1</v>
      </c>
      <c r="F162" s="2" t="s">
        <v>926</v>
      </c>
      <c r="G162" s="1" t="str">
        <f>IF(D162="","",VLOOKUP(D162,Table1[#All],2,FALSE))</f>
        <v>.625 x .375 aluminum bar T6061, 24 in long</v>
      </c>
      <c r="H162" s="2">
        <f t="shared" si="65"/>
        <v>1</v>
      </c>
      <c r="I162" s="44">
        <f>IF(D162&lt;&gt;"",(VLOOKUP(D162,part_details,4,FALSE)+VLOOKUP(D162,part_details,5,FALSE)+VLOOKUP(D162,part_details,6,FALSE))*'Multi-level BOM'!E162,"")</f>
        <v>6.9746549400000006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6.9746549400000006</v>
      </c>
      <c r="V162" s="1" t="str">
        <f t="shared" si="53"/>
        <v>A-0018</v>
      </c>
    </row>
    <row r="163" spans="1:22" x14ac:dyDescent="0.25">
      <c r="A163" s="2">
        <v>160</v>
      </c>
      <c r="B163" s="2">
        <v>3</v>
      </c>
      <c r="C163" s="8" t="s">
        <v>710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874</v>
      </c>
      <c r="D164" s="2" t="s">
        <v>67</v>
      </c>
      <c r="E164" s="2">
        <v>4</v>
      </c>
      <c r="F164" s="2" t="s">
        <v>926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0.5503838561087957</v>
      </c>
      <c r="V164" s="1" t="str">
        <f t="shared" si="53"/>
        <v>A-0061</v>
      </c>
    </row>
    <row r="165" spans="1:22" x14ac:dyDescent="0.25">
      <c r="A165" s="2">
        <v>162</v>
      </c>
      <c r="B165" s="2">
        <v>3</v>
      </c>
      <c r="C165" s="8" t="s">
        <v>779</v>
      </c>
      <c r="D165" s="2" t="s">
        <v>47</v>
      </c>
      <c r="E165" s="2">
        <v>4</v>
      </c>
      <c r="F165" s="2" t="s">
        <v>926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6.8797982013599462E-2</v>
      </c>
      <c r="V165" s="1" t="str">
        <f t="shared" si="53"/>
        <v>A-0041</v>
      </c>
    </row>
    <row r="166" spans="1:22" x14ac:dyDescent="0.25">
      <c r="A166" s="2">
        <v>163</v>
      </c>
      <c r="B166" s="2">
        <v>3</v>
      </c>
      <c r="C166" s="8" t="s">
        <v>871</v>
      </c>
      <c r="D166" s="2" t="s">
        <v>26</v>
      </c>
      <c r="E166" s="2">
        <v>1</v>
      </c>
      <c r="F166" s="2" t="s">
        <v>926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21.837250000000001</v>
      </c>
      <c r="V166" s="1" t="str">
        <f t="shared" si="53"/>
        <v>A-0020</v>
      </c>
    </row>
    <row r="167" spans="1:22" x14ac:dyDescent="0.25">
      <c r="A167" s="2">
        <v>164</v>
      </c>
      <c r="B167" s="2">
        <v>3</v>
      </c>
      <c r="C167" s="8" t="s">
        <v>872</v>
      </c>
      <c r="D167" s="2" t="s">
        <v>66</v>
      </c>
      <c r="E167" s="2">
        <v>1</v>
      </c>
      <c r="F167" s="2" t="s">
        <v>926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5.088916666666667</v>
      </c>
      <c r="V167" s="1" t="str">
        <f t="shared" si="53"/>
        <v>A-0060</v>
      </c>
    </row>
    <row r="168" spans="1:22" x14ac:dyDescent="0.25">
      <c r="A168" s="2">
        <v>165</v>
      </c>
      <c r="B168" s="2">
        <v>3</v>
      </c>
      <c r="C168" s="8" t="s">
        <v>915</v>
      </c>
      <c r="D168" s="2" t="s">
        <v>29</v>
      </c>
      <c r="E168" s="2">
        <v>1</v>
      </c>
      <c r="F168" s="2" t="s">
        <v>926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4.7693750000000001</v>
      </c>
      <c r="V168" s="1" t="str">
        <f t="shared" si="53"/>
        <v>A-0023</v>
      </c>
    </row>
    <row r="169" spans="1:22" x14ac:dyDescent="0.25">
      <c r="A169" s="2">
        <v>166</v>
      </c>
      <c r="B169" s="2">
        <v>3</v>
      </c>
      <c r="C169" s="8" t="s">
        <v>714</v>
      </c>
      <c r="D169" s="2" t="s">
        <v>32</v>
      </c>
      <c r="E169" s="2">
        <v>3</v>
      </c>
      <c r="F169" s="2" t="s">
        <v>926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0.495345470497916</v>
      </c>
      <c r="V169" s="1" t="str">
        <f t="shared" si="53"/>
        <v>A-0026</v>
      </c>
    </row>
    <row r="170" spans="1:22" x14ac:dyDescent="0.25">
      <c r="A170" s="2">
        <v>167</v>
      </c>
      <c r="B170" s="2">
        <v>3</v>
      </c>
      <c r="C170" s="8" t="s">
        <v>877</v>
      </c>
      <c r="D170" s="2" t="s">
        <v>68</v>
      </c>
      <c r="E170" s="2">
        <v>3</v>
      </c>
      <c r="F170" s="2" t="s">
        <v>926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7.3063456898442625E-2</v>
      </c>
      <c r="V170" s="1" t="str">
        <f t="shared" si="53"/>
        <v>A-0062</v>
      </c>
    </row>
    <row r="171" spans="1:22" x14ac:dyDescent="0.25">
      <c r="A171" s="2">
        <v>168</v>
      </c>
      <c r="B171" s="2">
        <v>3</v>
      </c>
      <c r="C171" s="8" t="s">
        <v>717</v>
      </c>
      <c r="D171" s="2" t="s">
        <v>33</v>
      </c>
      <c r="E171" s="2">
        <v>3</v>
      </c>
      <c r="F171" s="2" t="s">
        <v>926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1.0174730769230771</v>
      </c>
      <c r="V171" s="1" t="str">
        <f t="shared" si="53"/>
        <v>A-0027</v>
      </c>
    </row>
    <row r="172" spans="1:22" x14ac:dyDescent="0.25">
      <c r="A172" s="2">
        <v>169</v>
      </c>
      <c r="B172" s="2">
        <v>3</v>
      </c>
      <c r="C172" s="8" t="s">
        <v>873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724</v>
      </c>
      <c r="D173" s="2" t="s">
        <v>31</v>
      </c>
      <c r="E173" s="2">
        <v>1</v>
      </c>
      <c r="F173" s="2" t="s">
        <v>926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4.7554465500000003</v>
      </c>
      <c r="V173" s="1" t="str">
        <f t="shared" si="53"/>
        <v>A-0025</v>
      </c>
    </row>
    <row r="174" spans="1:22" x14ac:dyDescent="0.25">
      <c r="A174" s="2">
        <v>171</v>
      </c>
      <c r="B174" s="2">
        <v>3</v>
      </c>
      <c r="C174" s="8" t="s">
        <v>774</v>
      </c>
      <c r="D174" s="2" t="s">
        <v>42</v>
      </c>
      <c r="E174" s="2">
        <v>1</v>
      </c>
      <c r="F174" s="2" t="s">
        <v>926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7.2021000000000006</v>
      </c>
      <c r="V174" s="1" t="str">
        <f t="shared" si="53"/>
        <v>A-0036</v>
      </c>
    </row>
    <row r="175" spans="1:22" x14ac:dyDescent="0.25">
      <c r="A175" s="2">
        <v>172</v>
      </c>
      <c r="B175" s="2">
        <v>3</v>
      </c>
      <c r="C175" s="30" t="s">
        <v>808</v>
      </c>
      <c r="E175" s="2">
        <v>1</v>
      </c>
      <c r="F175" s="2" t="s">
        <v>926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 t="str">
        <f t="shared" si="58"/>
        <v/>
      </c>
      <c r="V175" s="1">
        <f t="shared" si="53"/>
        <v>0</v>
      </c>
    </row>
    <row r="176" spans="1:22" x14ac:dyDescent="0.25">
      <c r="A176" s="2">
        <v>173</v>
      </c>
      <c r="B176" s="2">
        <v>3</v>
      </c>
      <c r="C176" s="30" t="s">
        <v>809</v>
      </c>
      <c r="D176" s="2" t="s">
        <v>46</v>
      </c>
      <c r="E176" s="2">
        <v>2</v>
      </c>
      <c r="F176" s="2" t="s">
        <v>926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9.9069094099583213E-2</v>
      </c>
      <c r="V176" s="1" t="str">
        <f t="shared" si="53"/>
        <v>A-0040</v>
      </c>
    </row>
    <row r="177" spans="1:22" x14ac:dyDescent="0.25">
      <c r="A177" s="2">
        <v>174</v>
      </c>
      <c r="B177" s="2">
        <v>3</v>
      </c>
      <c r="C177" s="30" t="s">
        <v>779</v>
      </c>
      <c r="D177" s="2" t="s">
        <v>47</v>
      </c>
      <c r="E177" s="2">
        <v>6</v>
      </c>
      <c r="F177" s="2" t="s">
        <v>926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0.10319697302039919</v>
      </c>
      <c r="V177" s="1" t="str">
        <f t="shared" si="53"/>
        <v>A-0041</v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725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106.84166190149938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704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28.9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0</v>
      </c>
      <c r="V180" s="1" t="str">
        <f t="shared" si="53"/>
        <v/>
      </c>
    </row>
    <row r="181" spans="1:22" x14ac:dyDescent="0.25">
      <c r="A181" s="2">
        <v>178</v>
      </c>
      <c r="B181" s="2">
        <v>3</v>
      </c>
      <c r="C181" s="8" t="s">
        <v>687</v>
      </c>
      <c r="D181" s="2" t="s">
        <v>18</v>
      </c>
      <c r="E181" s="2">
        <v>13</v>
      </c>
      <c r="F181" s="2" t="s">
        <v>926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1.6367039921035307</v>
      </c>
      <c r="V181" s="1" t="str">
        <f t="shared" si="53"/>
        <v>A-0012</v>
      </c>
    </row>
    <row r="182" spans="1:22" x14ac:dyDescent="0.25">
      <c r="A182" s="2">
        <v>179</v>
      </c>
      <c r="B182" s="2">
        <v>3</v>
      </c>
      <c r="C182" s="8" t="s">
        <v>709</v>
      </c>
      <c r="D182" s="2" t="s">
        <v>24</v>
      </c>
      <c r="E182" s="2">
        <v>1</v>
      </c>
      <c r="F182" s="2" t="s">
        <v>926</v>
      </c>
      <c r="G182" s="1" t="str">
        <f>IF(D182="","",VLOOKUP(D182,Table1[#All],2,FALSE))</f>
        <v>.625 x .375 aluminum bar T6061, 24 in long</v>
      </c>
      <c r="H182" s="2">
        <f t="shared" si="86"/>
        <v>1</v>
      </c>
      <c r="I182" s="44">
        <f>IF(D182&lt;&gt;"",(VLOOKUP(D182,part_details,4,FALSE)+VLOOKUP(D182,part_details,5,FALSE)+VLOOKUP(D182,part_details,6,FALSE))*'Multi-level BOM'!E182,"")</f>
        <v>6.9746549400000006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6.9746549400000006</v>
      </c>
      <c r="V182" s="1" t="str">
        <f t="shared" si="53"/>
        <v>A-0018</v>
      </c>
    </row>
    <row r="183" spans="1:22" x14ac:dyDescent="0.25">
      <c r="A183" s="2">
        <v>180</v>
      </c>
      <c r="B183" s="2">
        <v>3</v>
      </c>
      <c r="C183" s="8" t="s">
        <v>710</v>
      </c>
      <c r="D183" s="2" t="s">
        <v>25</v>
      </c>
      <c r="E183" s="2">
        <v>1</v>
      </c>
      <c r="F183" s="2" t="s">
        <v>926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23.434999999999999</v>
      </c>
      <c r="V183" s="1" t="str">
        <f t="shared" si="53"/>
        <v>A-0019</v>
      </c>
    </row>
    <row r="184" spans="1:22" x14ac:dyDescent="0.25">
      <c r="A184" s="2">
        <v>181</v>
      </c>
      <c r="B184" s="2">
        <v>3</v>
      </c>
      <c r="C184" s="8" t="s">
        <v>874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779</v>
      </c>
      <c r="D185" s="2" t="s">
        <v>47</v>
      </c>
      <c r="E185" s="2">
        <v>4</v>
      </c>
      <c r="F185" s="2" t="s">
        <v>926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6.8797982013599462E-2</v>
      </c>
      <c r="V185" s="1" t="str">
        <f t="shared" si="53"/>
        <v>A-0041</v>
      </c>
    </row>
    <row r="186" spans="1:22" x14ac:dyDescent="0.25">
      <c r="A186" s="2">
        <v>183</v>
      </c>
      <c r="B186" s="2">
        <v>3</v>
      </c>
      <c r="C186" s="8" t="s">
        <v>721</v>
      </c>
      <c r="D186" s="2" t="s">
        <v>26</v>
      </c>
      <c r="E186" s="2">
        <v>1</v>
      </c>
      <c r="F186" s="2" t="s">
        <v>926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21.837250000000001</v>
      </c>
      <c r="V186" s="1" t="str">
        <f t="shared" si="53"/>
        <v>A-0020</v>
      </c>
    </row>
    <row r="187" spans="1:22" x14ac:dyDescent="0.25">
      <c r="A187" s="2">
        <v>184</v>
      </c>
      <c r="B187" s="2">
        <v>3</v>
      </c>
      <c r="C187" s="8" t="s">
        <v>872</v>
      </c>
      <c r="D187" s="2" t="s">
        <v>66</v>
      </c>
      <c r="E187" s="2">
        <v>1</v>
      </c>
      <c r="F187" s="2" t="s">
        <v>926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5.088916666666667</v>
      </c>
      <c r="V187" s="1" t="str">
        <f t="shared" si="53"/>
        <v>A-0060</v>
      </c>
    </row>
    <row r="188" spans="1:22" x14ac:dyDescent="0.25">
      <c r="A188" s="2">
        <v>185</v>
      </c>
      <c r="B188" s="2">
        <v>3</v>
      </c>
      <c r="C188" s="8" t="s">
        <v>713</v>
      </c>
      <c r="D188" s="2" t="s">
        <v>29</v>
      </c>
      <c r="E188" s="2">
        <v>1</v>
      </c>
      <c r="F188" s="2" t="s">
        <v>926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4.7693750000000001</v>
      </c>
      <c r="V188" s="1" t="str">
        <f t="shared" si="53"/>
        <v>A-0023</v>
      </c>
    </row>
    <row r="189" spans="1:22" x14ac:dyDescent="0.25">
      <c r="A189" s="2">
        <v>186</v>
      </c>
      <c r="B189" s="2">
        <v>3</v>
      </c>
      <c r="C189" s="8" t="s">
        <v>714</v>
      </c>
      <c r="D189" s="2" t="s">
        <v>32</v>
      </c>
      <c r="E189" s="2">
        <v>2</v>
      </c>
      <c r="F189" s="2" t="s">
        <v>926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0.33023031366527733</v>
      </c>
      <c r="V189" s="1" t="str">
        <f t="shared" si="53"/>
        <v>A-0026</v>
      </c>
    </row>
    <row r="190" spans="1:22" x14ac:dyDescent="0.25">
      <c r="A190" s="2">
        <v>187</v>
      </c>
      <c r="B190" s="2">
        <v>3</v>
      </c>
      <c r="C190" s="8" t="s">
        <v>877</v>
      </c>
      <c r="D190" s="2" t="s">
        <v>68</v>
      </c>
      <c r="E190" s="2">
        <v>3</v>
      </c>
      <c r="F190" s="2" t="s">
        <v>926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7.3063456898442625E-2</v>
      </c>
      <c r="V190" s="1" t="str">
        <f t="shared" si="53"/>
        <v>A-0062</v>
      </c>
    </row>
    <row r="191" spans="1:22" x14ac:dyDescent="0.25">
      <c r="A191" s="2">
        <v>188</v>
      </c>
      <c r="B191" s="2">
        <v>3</v>
      </c>
      <c r="C191" s="8" t="s">
        <v>717</v>
      </c>
      <c r="D191" s="2" t="s">
        <v>33</v>
      </c>
      <c r="E191" s="2">
        <v>3</v>
      </c>
      <c r="F191" s="2" t="s">
        <v>926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1.0174730769230771</v>
      </c>
      <c r="V191" s="1" t="str">
        <f t="shared" si="53"/>
        <v>A-0027</v>
      </c>
    </row>
    <row r="192" spans="1:22" x14ac:dyDescent="0.25">
      <c r="A192" s="2">
        <v>189</v>
      </c>
      <c r="B192" s="2">
        <v>3</v>
      </c>
      <c r="C192" s="8" t="s">
        <v>873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724</v>
      </c>
      <c r="D193" s="2" t="s">
        <v>31</v>
      </c>
      <c r="E193" s="2">
        <v>1</v>
      </c>
      <c r="F193" s="2" t="s">
        <v>926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4.7554465500000003</v>
      </c>
      <c r="V193" s="1" t="str">
        <f t="shared" si="53"/>
        <v>A-0025</v>
      </c>
    </row>
    <row r="194" spans="1:22" x14ac:dyDescent="0.25">
      <c r="A194" s="2">
        <v>191</v>
      </c>
      <c r="B194" s="2">
        <v>3</v>
      </c>
      <c r="C194" s="8" t="s">
        <v>774</v>
      </c>
      <c r="D194" s="2" t="s">
        <v>42</v>
      </c>
      <c r="E194" s="2">
        <v>1</v>
      </c>
      <c r="F194" s="2" t="s">
        <v>926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7.2021000000000006</v>
      </c>
      <c r="V194" s="1" t="str">
        <f t="shared" si="53"/>
        <v>A-0036</v>
      </c>
    </row>
    <row r="195" spans="1:22" x14ac:dyDescent="0.25">
      <c r="A195" s="2">
        <v>192</v>
      </c>
      <c r="B195" s="2">
        <v>3</v>
      </c>
      <c r="C195" s="30" t="s">
        <v>808</v>
      </c>
      <c r="E195" s="2">
        <v>1</v>
      </c>
      <c r="F195" s="2" t="s">
        <v>926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 t="str">
        <f t="shared" si="58"/>
        <v/>
      </c>
      <c r="V195" s="1">
        <f t="shared" si="53"/>
        <v>0</v>
      </c>
    </row>
    <row r="196" spans="1:22" x14ac:dyDescent="0.25">
      <c r="A196" s="2">
        <v>193</v>
      </c>
      <c r="B196" s="2">
        <v>3</v>
      </c>
      <c r="C196" s="30" t="s">
        <v>809</v>
      </c>
      <c r="D196" s="2" t="s">
        <v>46</v>
      </c>
      <c r="E196" s="2">
        <v>2</v>
      </c>
      <c r="F196" s="2" t="s">
        <v>926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9.9069094099583213E-2</v>
      </c>
      <c r="V196" s="1" t="str">
        <f t="shared" si="53"/>
        <v>A-0040</v>
      </c>
    </row>
    <row r="197" spans="1:22" x14ac:dyDescent="0.25">
      <c r="A197" s="2">
        <v>194</v>
      </c>
      <c r="B197" s="2">
        <v>3</v>
      </c>
      <c r="C197" s="30" t="s">
        <v>779</v>
      </c>
      <c r="D197" s="2" t="s">
        <v>47</v>
      </c>
      <c r="E197" s="2">
        <v>6</v>
      </c>
      <c r="F197" s="2" t="s">
        <v>926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0.10319697302039919</v>
      </c>
      <c r="V197" s="1" t="str">
        <f t="shared" si="53"/>
        <v>A-0041</v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780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781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785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782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784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783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844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846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916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852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853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854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825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813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814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815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816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819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820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821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822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823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824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828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830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831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829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832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833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834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835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214.55029999999999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864</v>
      </c>
      <c r="D239" s="2" t="s">
        <v>61</v>
      </c>
      <c r="E239" s="2">
        <v>1</v>
      </c>
      <c r="G239" s="1" t="str">
        <f>IF(D239="","",VLOOKUP(D239,Table1[#All],2,FALSE))</f>
        <v>Cloned Duet 2 Wifi V1.04 DuetWifi Advanced 32 Bit Electronics With 4.3" 5" 7" PanelDue Touch Screen Controller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860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0</v>
      </c>
      <c r="V240" s="1" t="str">
        <f t="shared" si="106"/>
        <v/>
      </c>
    </row>
    <row r="241" spans="1:22" x14ac:dyDescent="0.25">
      <c r="A241" s="2">
        <v>238</v>
      </c>
      <c r="B241" s="2">
        <v>2</v>
      </c>
      <c r="C241" s="7" t="s">
        <v>865</v>
      </c>
      <c r="D241" s="2" t="s">
        <v>63</v>
      </c>
      <c r="E241" s="2">
        <v>1</v>
      </c>
      <c r="F241" s="2" t="s">
        <v>926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31.261199999999999</v>
      </c>
      <c r="V241" s="1" t="str">
        <f t="shared" si="106"/>
        <v>A-0057</v>
      </c>
    </row>
    <row r="242" spans="1:22" x14ac:dyDescent="0.25">
      <c r="A242" s="2">
        <v>239</v>
      </c>
      <c r="B242" s="2">
        <v>2</v>
      </c>
      <c r="C242" s="7" t="s">
        <v>987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986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1057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1058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1014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1016</v>
      </c>
      <c r="D247" s="2" t="s">
        <v>82</v>
      </c>
      <c r="E247" s="2">
        <v>1</v>
      </c>
      <c r="G247" s="1" t="str">
        <f>IF(D247="","",VLOOKUP(D247,Table1[#All],2,FALSE))</f>
        <v>NEMA 11 Stepper with grearing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1059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1019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1022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1023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1025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1026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1027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1030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1033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1.9598200000000001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1060</v>
      </c>
      <c r="D257" s="2" t="s">
        <v>92</v>
      </c>
      <c r="E257" s="2">
        <v>4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12.382399999999999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0</v>
      </c>
      <c r="V257" s="1" t="str">
        <f t="shared" si="154"/>
        <v/>
      </c>
    </row>
    <row r="258" spans="1:22" x14ac:dyDescent="0.25">
      <c r="A258" s="2">
        <v>255</v>
      </c>
      <c r="B258" s="2">
        <v>2</v>
      </c>
      <c r="C258" s="7" t="s">
        <v>1036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3.0083999999999995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1038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1.853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1040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1061</v>
      </c>
      <c r="D261" s="2" t="s">
        <v>96</v>
      </c>
      <c r="E261" s="2">
        <v>0</v>
      </c>
      <c r="G261" s="1" t="str">
        <f>IF(D261="","",VLOOKUP(D261,Table1[#All],2,FALSE))</f>
        <v>Black Stranded #16 Insulated Wire (120VAC Distribution)(25 Feet)</v>
      </c>
      <c r="H261" s="2">
        <f t="shared" si="149"/>
        <v>0</v>
      </c>
      <c r="I261" s="45">
        <f>IF(D261&lt;&gt;"",(VLOOKUP(D261,part_details,4,FALSE)+VLOOKUP(D261,part_details,5,FALSE)+VLOOKUP(D261,part_details,6,FALSE))*'Multi-level BOM'!E261,"")</f>
        <v>0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0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1062</v>
      </c>
      <c r="D262" s="2" t="s">
        <v>97</v>
      </c>
      <c r="E262" s="2">
        <v>0</v>
      </c>
      <c r="G262" s="1" t="str">
        <f>IF(D262="","",VLOOKUP(D262,Table1[#All],2,FALSE))</f>
        <v>Green Stranded #16 Insulated Wire (120VAC Distribution)(25 Feet)</v>
      </c>
      <c r="H262" s="2">
        <f t="shared" si="149"/>
        <v>0</v>
      </c>
      <c r="I262" s="45">
        <f>IF(D262&lt;&gt;"",(VLOOKUP(D262,part_details,4,FALSE)+VLOOKUP(D262,part_details,5,FALSE)+VLOOKUP(D262,part_details,6,FALSE))*'Multi-level BOM'!E262,"")</f>
        <v>0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0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1063</v>
      </c>
      <c r="D263" s="2" t="s">
        <v>98</v>
      </c>
      <c r="E263" s="2">
        <v>0</v>
      </c>
      <c r="G263" s="1" t="str">
        <f>IF(D263="","",VLOOKUP(D263,Table1[#All],2,FALSE))</f>
        <v>Red Insulated Stranded #16 Wire (24 VDC Distribution)(25 Feet)</v>
      </c>
      <c r="H263" s="2">
        <f t="shared" si="149"/>
        <v>0</v>
      </c>
      <c r="I263" s="45">
        <f>IF(D263&lt;&gt;"",(VLOOKUP(D263,part_details,4,FALSE)+VLOOKUP(D263,part_details,5,FALSE)+VLOOKUP(D263,part_details,6,FALSE))*'Multi-level BOM'!E263,"")</f>
        <v>0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0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1045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9.8317999999999994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1048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1050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1055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1056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1053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55" priority="177">
      <formula>IF(B5=3,TRUE,FALSE)</formula>
    </cfRule>
    <cfRule type="expression" dxfId="154" priority="178">
      <formula>IF(B5=2,TRUE,FALSE)</formula>
    </cfRule>
    <cfRule type="expression" dxfId="153" priority="179">
      <formula>IF(B5=1,TRUE,FALSE)</formula>
    </cfRule>
  </conditionalFormatting>
  <conditionalFormatting sqref="C139">
    <cfRule type="expression" dxfId="152" priority="171">
      <formula>IF(B139=3,TRUE,FALSE)</formula>
    </cfRule>
    <cfRule type="expression" dxfId="151" priority="172">
      <formula>IF(B139=2,TRUE,FALSE)</formula>
    </cfRule>
    <cfRule type="expression" dxfId="150" priority="173">
      <formula>IF(B139=1,TRUE,FALSE)</formula>
    </cfRule>
  </conditionalFormatting>
  <conditionalFormatting sqref="C159:C160 C162:C163 C168:C169 C178 C171">
    <cfRule type="expression" dxfId="149" priority="168">
      <formula>IF(B159=3,TRUE,FALSE)</formula>
    </cfRule>
    <cfRule type="expression" dxfId="148" priority="169">
      <formula>IF(B159=2,TRUE,FALSE)</formula>
    </cfRule>
    <cfRule type="expression" dxfId="147" priority="170">
      <formula>IF(B159=1,TRUE,FALSE)</formula>
    </cfRule>
  </conditionalFormatting>
  <conditionalFormatting sqref="C161">
    <cfRule type="expression" dxfId="146" priority="165">
      <formula>IF(B161=3,TRUE,FALSE)</formula>
    </cfRule>
    <cfRule type="expression" dxfId="145" priority="166">
      <formula>IF(B161=2,TRUE,FALSE)</formula>
    </cfRule>
    <cfRule type="expression" dxfId="144" priority="167">
      <formula>IF(B161=1,TRUE,FALSE)</formula>
    </cfRule>
  </conditionalFormatting>
  <conditionalFormatting sqref="C179:C180 C182:C183 C188:C189 C191">
    <cfRule type="expression" dxfId="143" priority="159">
      <formula>IF(B179=3,TRUE,FALSE)</formula>
    </cfRule>
    <cfRule type="expression" dxfId="142" priority="160">
      <formula>IF(B179=2,TRUE,FALSE)</formula>
    </cfRule>
    <cfRule type="expression" dxfId="141" priority="161">
      <formula>IF(B179=1,TRUE,FALSE)</formula>
    </cfRule>
  </conditionalFormatting>
  <conditionalFormatting sqref="C181">
    <cfRule type="expression" dxfId="140" priority="156">
      <formula>IF(B181=3,TRUE,FALSE)</formula>
    </cfRule>
    <cfRule type="expression" dxfId="139" priority="157">
      <formula>IF(B181=2,TRUE,FALSE)</formula>
    </cfRule>
    <cfRule type="expression" dxfId="138" priority="158">
      <formula>IF(B181=1,TRUE,FALSE)</formula>
    </cfRule>
  </conditionalFormatting>
  <conditionalFormatting sqref="C186">
    <cfRule type="expression" dxfId="137" priority="153">
      <formula>IF(B186=3,TRUE,FALSE)</formula>
    </cfRule>
    <cfRule type="expression" dxfId="136" priority="154">
      <formula>IF(B186=2,TRUE,FALSE)</formula>
    </cfRule>
    <cfRule type="expression" dxfId="135" priority="155">
      <formula>IF(B186=1,TRUE,FALSE)</formula>
    </cfRule>
  </conditionalFormatting>
  <conditionalFormatting sqref="C15">
    <cfRule type="expression" dxfId="134" priority="150">
      <formula>IF(B15=3,TRUE,FALSE)</formula>
    </cfRule>
    <cfRule type="expression" dxfId="133" priority="151">
      <formula>IF(B15=2,TRUE,FALSE)</formula>
    </cfRule>
    <cfRule type="expression" dxfId="132" priority="152">
      <formula>IF(B15=1,TRUE,FALSE)</formula>
    </cfRule>
  </conditionalFormatting>
  <conditionalFormatting sqref="C23">
    <cfRule type="expression" dxfId="131" priority="147">
      <formula>IF(B23=3,TRUE,FALSE)</formula>
    </cfRule>
    <cfRule type="expression" dxfId="130" priority="148">
      <formula>IF(B23=2,TRUE,FALSE)</formula>
    </cfRule>
    <cfRule type="expression" dxfId="129" priority="149">
      <formula>IF(B23=1,TRUE,FALSE)</formula>
    </cfRule>
  </conditionalFormatting>
  <conditionalFormatting sqref="C50">
    <cfRule type="expression" dxfId="128" priority="144">
      <formula>IF(B50=3,TRUE,FALSE)</formula>
    </cfRule>
    <cfRule type="expression" dxfId="127" priority="145">
      <formula>IF(B50=2,TRUE,FALSE)</formula>
    </cfRule>
    <cfRule type="expression" dxfId="126" priority="146">
      <formula>IF(B50=1,TRUE,FALSE)</formula>
    </cfRule>
  </conditionalFormatting>
  <conditionalFormatting sqref="C51">
    <cfRule type="expression" dxfId="125" priority="141">
      <formula>IF(B51=3,TRUE,FALSE)</formula>
    </cfRule>
    <cfRule type="expression" dxfId="124" priority="142">
      <formula>IF(B51=2,TRUE,FALSE)</formula>
    </cfRule>
    <cfRule type="expression" dxfId="123" priority="143">
      <formula>IF(B51=1,TRUE,FALSE)</formula>
    </cfRule>
  </conditionalFormatting>
  <conditionalFormatting sqref="C58">
    <cfRule type="expression" dxfId="122" priority="138">
      <formula>IF(B58=3,TRUE,FALSE)</formula>
    </cfRule>
    <cfRule type="expression" dxfId="121" priority="139">
      <formula>IF(B58=2,TRUE,FALSE)</formula>
    </cfRule>
    <cfRule type="expression" dxfId="120" priority="140">
      <formula>IF(B58=1,TRUE,FALSE)</formula>
    </cfRule>
  </conditionalFormatting>
  <conditionalFormatting sqref="C59">
    <cfRule type="expression" dxfId="119" priority="135">
      <formula>IF(B59=3,TRUE,FALSE)</formula>
    </cfRule>
    <cfRule type="expression" dxfId="118" priority="136">
      <formula>IF(B59=2,TRUE,FALSE)</formula>
    </cfRule>
    <cfRule type="expression" dxfId="117" priority="137">
      <formula>IF(B59=1,TRUE,FALSE)</formula>
    </cfRule>
  </conditionalFormatting>
  <conditionalFormatting sqref="C76">
    <cfRule type="expression" dxfId="116" priority="132">
      <formula>IF(B76=3,TRUE,FALSE)</formula>
    </cfRule>
    <cfRule type="expression" dxfId="115" priority="133">
      <formula>IF(B76=2,TRUE,FALSE)</formula>
    </cfRule>
    <cfRule type="expression" dxfId="114" priority="134">
      <formula>IF(B76=1,TRUE,FALSE)</formula>
    </cfRule>
  </conditionalFormatting>
  <conditionalFormatting sqref="C84">
    <cfRule type="expression" dxfId="113" priority="129">
      <formula>IF(B84=3,TRUE,FALSE)</formula>
    </cfRule>
    <cfRule type="expression" dxfId="112" priority="130">
      <formula>IF(B84=2,TRUE,FALSE)</formula>
    </cfRule>
    <cfRule type="expression" dxfId="111" priority="131">
      <formula>IF(B84=1,TRUE,FALSE)</formula>
    </cfRule>
  </conditionalFormatting>
  <conditionalFormatting sqref="C64">
    <cfRule type="expression" dxfId="110" priority="126">
      <formula>IF(B64=3,TRUE,FALSE)</formula>
    </cfRule>
    <cfRule type="expression" dxfId="109" priority="127">
      <formula>IF(B64=2,TRUE,FALSE)</formula>
    </cfRule>
    <cfRule type="expression" dxfId="108" priority="128">
      <formula>IF(B64=1,TRUE,FALSE)</formula>
    </cfRule>
  </conditionalFormatting>
  <conditionalFormatting sqref="C90">
    <cfRule type="expression" dxfId="107" priority="120">
      <formula>IF(B90=3,TRUE,FALSE)</formula>
    </cfRule>
    <cfRule type="expression" dxfId="106" priority="121">
      <formula>IF(B90=2,TRUE,FALSE)</formula>
    </cfRule>
    <cfRule type="expression" dxfId="105" priority="122">
      <formula>IF(B90=1,TRUE,FALSE)</formula>
    </cfRule>
  </conditionalFormatting>
  <conditionalFormatting sqref="C153:C157">
    <cfRule type="expression" dxfId="104" priority="117">
      <formula>IF(B153=3,TRUE,FALSE)</formula>
    </cfRule>
    <cfRule type="expression" dxfId="103" priority="118">
      <formula>IF(B153=2,TRUE,FALSE)</formula>
    </cfRule>
    <cfRule type="expression" dxfId="102" priority="119">
      <formula>IF(B153=1,TRUE,FALSE)</formula>
    </cfRule>
  </conditionalFormatting>
  <conditionalFormatting sqref="C174 C177">
    <cfRule type="expression" dxfId="101" priority="114">
      <formula>IF(B174=3,TRUE,FALSE)</formula>
    </cfRule>
    <cfRule type="expression" dxfId="100" priority="115">
      <formula>IF(B174=2,TRUE,FALSE)</formula>
    </cfRule>
    <cfRule type="expression" dxfId="99" priority="116">
      <formula>IF(B174=1,TRUE,FALSE)</formula>
    </cfRule>
  </conditionalFormatting>
  <conditionalFormatting sqref="C197">
    <cfRule type="expression" dxfId="98" priority="111">
      <formula>IF(B197=3,TRUE,FALSE)</formula>
    </cfRule>
    <cfRule type="expression" dxfId="97" priority="112">
      <formula>IF(B197=2,TRUE,FALSE)</formula>
    </cfRule>
    <cfRule type="expression" dxfId="96" priority="113">
      <formula>IF(B197=1,TRUE,FALSE)</formula>
    </cfRule>
  </conditionalFormatting>
  <conditionalFormatting sqref="C194">
    <cfRule type="expression" dxfId="95" priority="108">
      <formula>IF(B194=3,TRUE,FALSE)</formula>
    </cfRule>
    <cfRule type="expression" dxfId="94" priority="109">
      <formula>IF(B194=2,TRUE,FALSE)</formula>
    </cfRule>
    <cfRule type="expression" dxfId="93" priority="110">
      <formula>IF(B194=1,TRUE,FALSE)</formula>
    </cfRule>
  </conditionalFormatting>
  <conditionalFormatting sqref="C175:C176">
    <cfRule type="expression" dxfId="92" priority="102">
      <formula>IF(B175=3,TRUE,FALSE)</formula>
    </cfRule>
    <cfRule type="expression" dxfId="91" priority="103">
      <formula>IF(B175=2,TRUE,FALSE)</formula>
    </cfRule>
    <cfRule type="expression" dxfId="90" priority="104">
      <formula>IF(B175=1,TRUE,FALSE)</formula>
    </cfRule>
  </conditionalFormatting>
  <conditionalFormatting sqref="C195:C196">
    <cfRule type="expression" dxfId="89" priority="99">
      <formula>IF(B195=3,TRUE,FALSE)</formula>
    </cfRule>
    <cfRule type="expression" dxfId="88" priority="100">
      <formula>IF(B195=2,TRUE,FALSE)</formula>
    </cfRule>
    <cfRule type="expression" dxfId="87" priority="101">
      <formula>IF(B195=1,TRUE,FALSE)</formula>
    </cfRule>
  </conditionalFormatting>
  <conditionalFormatting sqref="C228:C237">
    <cfRule type="expression" dxfId="86" priority="93">
      <formula>IF(B228=3,TRUE,FALSE)</formula>
    </cfRule>
    <cfRule type="expression" dxfId="85" priority="94">
      <formula>IF(B228=2,TRUE,FALSE)</formula>
    </cfRule>
    <cfRule type="expression" dxfId="84" priority="95">
      <formula>IF(B228=1,TRUE,FALSE)</formula>
    </cfRule>
  </conditionalFormatting>
  <conditionalFormatting sqref="C206">
    <cfRule type="expression" dxfId="83" priority="90">
      <formula>IF(B206=3,TRUE,FALSE)</formula>
    </cfRule>
    <cfRule type="expression" dxfId="82" priority="91">
      <formula>IF(B206=2,TRUE,FALSE)</formula>
    </cfRule>
    <cfRule type="expression" dxfId="81" priority="92">
      <formula>IF(B206=1,TRUE,FALSE)</formula>
    </cfRule>
  </conditionalFormatting>
  <conditionalFormatting sqref="C170">
    <cfRule type="expression" dxfId="80" priority="84">
      <formula>IF(B170=3,TRUE,FALSE)</formula>
    </cfRule>
    <cfRule type="expression" dxfId="79" priority="85">
      <formula>IF(B170=2,TRUE,FALSE)</formula>
    </cfRule>
    <cfRule type="expression" dxfId="78" priority="86">
      <formula>IF(B170=1,TRUE,FALSE)</formula>
    </cfRule>
  </conditionalFormatting>
  <conditionalFormatting sqref="C164:C165">
    <cfRule type="expression" dxfId="77" priority="78">
      <formula>IF(B164=3,TRUE,FALSE)</formula>
    </cfRule>
    <cfRule type="expression" dxfId="76" priority="79">
      <formula>IF(B164=2,TRUE,FALSE)</formula>
    </cfRule>
    <cfRule type="expression" dxfId="75" priority="80">
      <formula>IF(B164=1,TRUE,FALSE)</formula>
    </cfRule>
  </conditionalFormatting>
  <conditionalFormatting sqref="C166">
    <cfRule type="expression" dxfId="74" priority="72">
      <formula>IF(B166=3,TRUE,FALSE)</formula>
    </cfRule>
    <cfRule type="expression" dxfId="73" priority="73">
      <formula>IF(B166=2,TRUE,FALSE)</formula>
    </cfRule>
    <cfRule type="expression" dxfId="72" priority="74">
      <formula>IF(B166=1,TRUE,FALSE)</formula>
    </cfRule>
  </conditionalFormatting>
  <conditionalFormatting sqref="C184:C185">
    <cfRule type="expression" dxfId="71" priority="75">
      <formula>IF(B184=3,TRUE,FALSE)</formula>
    </cfRule>
    <cfRule type="expression" dxfId="70" priority="76">
      <formula>IF(B184=2,TRUE,FALSE)</formula>
    </cfRule>
    <cfRule type="expression" dxfId="69" priority="77">
      <formula>IF(B184=1,TRUE,FALSE)</formula>
    </cfRule>
  </conditionalFormatting>
  <conditionalFormatting sqref="C167">
    <cfRule type="expression" dxfId="68" priority="69">
      <formula>IF(B167=3,TRUE,FALSE)</formula>
    </cfRule>
    <cfRule type="expression" dxfId="67" priority="70">
      <formula>IF(B167=2,TRUE,FALSE)</formula>
    </cfRule>
    <cfRule type="expression" dxfId="66" priority="71">
      <formula>IF(B167=1,TRUE,FALSE)</formula>
    </cfRule>
  </conditionalFormatting>
  <conditionalFormatting sqref="C187">
    <cfRule type="expression" dxfId="65" priority="66">
      <formula>IF(B187=3,TRUE,FALSE)</formula>
    </cfRule>
    <cfRule type="expression" dxfId="64" priority="67">
      <formula>IF(B187=2,TRUE,FALSE)</formula>
    </cfRule>
    <cfRule type="expression" dxfId="63" priority="68">
      <formula>IF(B187=1,TRUE,FALSE)</formula>
    </cfRule>
  </conditionalFormatting>
  <conditionalFormatting sqref="C190">
    <cfRule type="expression" dxfId="62" priority="63">
      <formula>IF(B190=3,TRUE,FALSE)</formula>
    </cfRule>
    <cfRule type="expression" dxfId="61" priority="64">
      <formula>IF(B190=2,TRUE,FALSE)</formula>
    </cfRule>
    <cfRule type="expression" dxfId="60" priority="65">
      <formula>IF(B190=1,TRUE,FALSE)</formula>
    </cfRule>
  </conditionalFormatting>
  <conditionalFormatting sqref="C172">
    <cfRule type="expression" dxfId="59" priority="60">
      <formula>IF(B172=3,TRUE,FALSE)</formula>
    </cfRule>
    <cfRule type="expression" dxfId="58" priority="61">
      <formula>IF(B172=2,TRUE,FALSE)</formula>
    </cfRule>
    <cfRule type="expression" dxfId="57" priority="62">
      <formula>IF(B172=1,TRUE,FALSE)</formula>
    </cfRule>
  </conditionalFormatting>
  <conditionalFormatting sqref="C192">
    <cfRule type="expression" dxfId="56" priority="57">
      <formula>IF(B192=3,TRUE,FALSE)</formula>
    </cfRule>
    <cfRule type="expression" dxfId="55" priority="58">
      <formula>IF(B192=2,TRUE,FALSE)</formula>
    </cfRule>
    <cfRule type="expression" dxfId="54" priority="59">
      <formula>IF(B192=1,TRUE,FALSE)</formula>
    </cfRule>
  </conditionalFormatting>
  <conditionalFormatting sqref="C34 C25:C30">
    <cfRule type="expression" dxfId="53" priority="54">
      <formula>IF(B25=3,TRUE,FALSE)</formula>
    </cfRule>
    <cfRule type="expression" dxfId="52" priority="55">
      <formula>IF(B25=2,TRUE,FALSE)</formula>
    </cfRule>
    <cfRule type="expression" dxfId="51" priority="56">
      <formula>IF(B25=1,TRUE,FALSE)</formula>
    </cfRule>
  </conditionalFormatting>
  <conditionalFormatting sqref="C31:C33">
    <cfRule type="expression" dxfId="50" priority="51">
      <formula>IF(B31=3,TRUE,FALSE)</formula>
    </cfRule>
    <cfRule type="expression" dxfId="49" priority="52">
      <formula>IF(B31=2,TRUE,FALSE)</formula>
    </cfRule>
    <cfRule type="expression" dxfId="48" priority="53">
      <formula>IF(B31=1,TRUE,FALSE)</formula>
    </cfRule>
  </conditionalFormatting>
  <conditionalFormatting sqref="C44 C35:C40">
    <cfRule type="expression" dxfId="47" priority="48">
      <formula>IF(B35=3,TRUE,FALSE)</formula>
    </cfRule>
    <cfRule type="expression" dxfId="46" priority="49">
      <formula>IF(B35=2,TRUE,FALSE)</formula>
    </cfRule>
    <cfRule type="expression" dxfId="45" priority="50">
      <formula>IF(B35=1,TRUE,FALSE)</formula>
    </cfRule>
  </conditionalFormatting>
  <conditionalFormatting sqref="C41:C43">
    <cfRule type="expression" dxfId="44" priority="45">
      <formula>IF(B41=3,TRUE,FALSE)</formula>
    </cfRule>
    <cfRule type="expression" dxfId="43" priority="46">
      <formula>IF(B41=2,TRUE,FALSE)</formula>
    </cfRule>
    <cfRule type="expression" dxfId="42" priority="47">
      <formula>IF(B41=1,TRUE,FALSE)</formula>
    </cfRule>
  </conditionalFormatting>
  <conditionalFormatting sqref="C106:C107">
    <cfRule type="expression" dxfId="41" priority="42">
      <formula>IF(B106=3,TRUE,FALSE)</formula>
    </cfRule>
    <cfRule type="expression" dxfId="40" priority="43">
      <formula>IF(B106=2,TRUE,FALSE)</formula>
    </cfRule>
    <cfRule type="expression" dxfId="39" priority="44">
      <formula>IF(B106=1,TRUE,FALSE)</formula>
    </cfRule>
  </conditionalFormatting>
  <conditionalFormatting sqref="C111:C112">
    <cfRule type="expression" dxfId="38" priority="39">
      <formula>IF(B111=3,TRUE,FALSE)</formula>
    </cfRule>
    <cfRule type="expression" dxfId="37" priority="40">
      <formula>IF(B111=2,TRUE,FALSE)</formula>
    </cfRule>
    <cfRule type="expression" dxfId="36" priority="41">
      <formula>IF(B111=1,TRUE,FALSE)</formula>
    </cfRule>
  </conditionalFormatting>
  <conditionalFormatting sqref="C108:C110">
    <cfRule type="expression" dxfId="35" priority="33">
      <formula>IF(B108=3,TRUE,FALSE)</formula>
    </cfRule>
    <cfRule type="expression" dxfId="34" priority="34">
      <formula>IF(B108=2,TRUE,FALSE)</formula>
    </cfRule>
    <cfRule type="expression" dxfId="33" priority="35">
      <formula>IF(B108=1,TRUE,FALSE)</formula>
    </cfRule>
  </conditionalFormatting>
  <conditionalFormatting sqref="C113:C115">
    <cfRule type="expression" dxfId="32" priority="30">
      <formula>IF(B113=3,TRUE,FALSE)</formula>
    </cfRule>
    <cfRule type="expression" dxfId="31" priority="31">
      <formula>IF(B113=2,TRUE,FALSE)</formula>
    </cfRule>
    <cfRule type="expression" dxfId="30" priority="32">
      <formula>IF(B113=1,TRUE,FALSE)</formula>
    </cfRule>
  </conditionalFormatting>
  <conditionalFormatting sqref="C116:C120">
    <cfRule type="expression" dxfId="29" priority="27">
      <formula>IF(B116=3,TRUE,FALSE)</formula>
    </cfRule>
    <cfRule type="expression" dxfId="28" priority="28">
      <formula>IF(B116=2,TRUE,FALSE)</formula>
    </cfRule>
    <cfRule type="expression" dxfId="27" priority="29">
      <formula>IF(B116=1,TRUE,FALSE)</formula>
    </cfRule>
  </conditionalFormatting>
  <conditionalFormatting sqref="C121:C122">
    <cfRule type="expression" dxfId="26" priority="24">
      <formula>IF(B121=3,TRUE,FALSE)</formula>
    </cfRule>
    <cfRule type="expression" dxfId="25" priority="25">
      <formula>IF(B121=2,TRUE,FALSE)</formula>
    </cfRule>
    <cfRule type="expression" dxfId="24" priority="26">
      <formula>IF(B121=1,TRUE,FALSE)</formula>
    </cfRule>
  </conditionalFormatting>
  <conditionalFormatting sqref="C126:C127">
    <cfRule type="expression" dxfId="23" priority="21">
      <formula>IF(B126=3,TRUE,FALSE)</formula>
    </cfRule>
    <cfRule type="expression" dxfId="22" priority="22">
      <formula>IF(B126=2,TRUE,FALSE)</formula>
    </cfRule>
    <cfRule type="expression" dxfId="21" priority="23">
      <formula>IF(B126=1,TRUE,FALSE)</formula>
    </cfRule>
  </conditionalFormatting>
  <conditionalFormatting sqref="C123:C125">
    <cfRule type="expression" dxfId="20" priority="18">
      <formula>IF(B123=3,TRUE,FALSE)</formula>
    </cfRule>
    <cfRule type="expression" dxfId="19" priority="19">
      <formula>IF(B123=2,TRUE,FALSE)</formula>
    </cfRule>
    <cfRule type="expression" dxfId="18" priority="20">
      <formula>IF(B123=1,TRUE,FALSE)</formula>
    </cfRule>
  </conditionalFormatting>
  <conditionalFormatting sqref="C128:C130">
    <cfRule type="expression" dxfId="17" priority="15">
      <formula>IF(B128=3,TRUE,FALSE)</formula>
    </cfRule>
    <cfRule type="expression" dxfId="16" priority="16">
      <formula>IF(B128=2,TRUE,FALSE)</formula>
    </cfRule>
    <cfRule type="expression" dxfId="15" priority="17">
      <formula>IF(B128=1,TRUE,FALSE)</formula>
    </cfRule>
  </conditionalFormatting>
  <conditionalFormatting sqref="H4:H203">
    <cfRule type="expression" dxfId="14" priority="14">
      <formula>IF(VLOOKUP(D4,part_details,13,FALSE)&gt;=H4,TRUE,FALSE)</formula>
    </cfRule>
  </conditionalFormatting>
  <conditionalFormatting sqref="D4:D96 D98:D132 D134:D467">
    <cfRule type="expression" dxfId="13" priority="180">
      <formula>IF(F4="x",TRUE,FALSE)</formula>
    </cfRule>
  </conditionalFormatting>
  <conditionalFormatting sqref="C97">
    <cfRule type="expression" dxfId="12" priority="8">
      <formula>IF(B97=3,TRUE,FALSE)</formula>
    </cfRule>
    <cfRule type="expression" dxfId="11" priority="9">
      <formula>IF(B97=2,TRUE,FALSE)</formula>
    </cfRule>
    <cfRule type="expression" dxfId="10" priority="10">
      <formula>IF(B97=1,TRUE,FALSE)</formula>
    </cfRule>
  </conditionalFormatting>
  <conditionalFormatting sqref="D97">
    <cfRule type="expression" dxfId="9" priority="6">
      <formula>IF(F97="x",TRUE,FALSE)</formula>
    </cfRule>
  </conditionalFormatting>
  <conditionalFormatting sqref="D133">
    <cfRule type="expression" dxfId="8" priority="1">
      <formula>IF(F133="x",TRUE,FALSE)</formula>
    </cfRule>
  </conditionalFormatting>
  <conditionalFormatting sqref="C133">
    <cfRule type="expression" dxfId="7" priority="3">
      <formula>IF(B133=3,TRUE,FALSE)</formula>
    </cfRule>
    <cfRule type="expression" dxfId="6" priority="4">
      <formula>IF(B133=2,TRUE,FALSE)</formula>
    </cfRule>
    <cfRule type="expression" dxfId="5" priority="5">
      <formula>IF(B133=1,TRUE,FALSE)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7"/>
  <sheetViews>
    <sheetView tabSelected="1" zoomScaleNormal="10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I104" sqref="I104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9" ht="30" x14ac:dyDescent="0.25">
      <c r="D1" s="60"/>
      <c r="K1" s="57" t="s">
        <v>771</v>
      </c>
      <c r="P1" s="56" t="s">
        <v>944</v>
      </c>
    </row>
    <row r="2" spans="1:19" x14ac:dyDescent="0.25">
      <c r="K2" s="3">
        <f>SUM(Table1[Ideal cost])</f>
        <v>1932.4482771939283</v>
      </c>
      <c r="L2" s="3"/>
      <c r="P2" s="51">
        <f>SUM(Table1[Remaining Extended cost])</f>
        <v>1800.4046829199995</v>
      </c>
      <c r="Q2" s="3">
        <f>SUM(Table1[Cost of excess material])</f>
        <v>166.91240575171233</v>
      </c>
      <c r="R2" s="1" t="s">
        <v>6</v>
      </c>
      <c r="S2" s="3">
        <f>SUM(Table1[Buy-now costs])</f>
        <v>349.37895791999989</v>
      </c>
    </row>
    <row r="3" spans="1:1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917</v>
      </c>
      <c r="I3" s="12" t="s">
        <v>6</v>
      </c>
      <c r="J3" s="48" t="s">
        <v>695</v>
      </c>
      <c r="K3" s="15" t="s">
        <v>770</v>
      </c>
      <c r="L3" s="15" t="s">
        <v>772</v>
      </c>
      <c r="M3" s="39" t="s">
        <v>879</v>
      </c>
      <c r="N3" s="48" t="s">
        <v>697</v>
      </c>
      <c r="O3" s="48" t="s">
        <v>696</v>
      </c>
      <c r="P3" s="52" t="s">
        <v>918</v>
      </c>
      <c r="Q3" s="37" t="s">
        <v>920</v>
      </c>
      <c r="R3" s="37" t="s">
        <v>880</v>
      </c>
      <c r="S3" s="37" t="s">
        <v>952</v>
      </c>
    </row>
    <row r="4" spans="1:19" x14ac:dyDescent="0.25">
      <c r="A4" s="1" t="s">
        <v>7</v>
      </c>
      <c r="B4" s="4" t="s">
        <v>727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726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  <c r="S4" s="36">
        <f>IF(ISNA(VLOOKUP(Table1[[#This Row],[Part Number]],'Multi-level BOM'!V$4:V$449,1,FALSE)),0,Table1[[#This Row],[Remaining Extended cost]])</f>
        <v>0</v>
      </c>
    </row>
    <row r="5" spans="1:19" x14ac:dyDescent="0.25">
      <c r="A5" s="1" t="s">
        <v>8</v>
      </c>
      <c r="B5" s="4" t="s">
        <v>728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  <c r="S5" s="36">
        <f>IF(ISNA(VLOOKUP(Table1[[#This Row],[Part Number]],'Multi-level BOM'!V$4:V$449,1,FALSE)),0,Table1[[#This Row],[Remaining Extended cost]])</f>
        <v>0</v>
      </c>
    </row>
    <row r="6" spans="1:1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2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2.94082</v>
      </c>
      <c r="R6" s="36" t="s">
        <v>924</v>
      </c>
      <c r="S6" s="36">
        <f>IF(ISNA(VLOOKUP(Table1[[#This Row],[Part Number]],'Multi-level BOM'!V$4:V$449,1,FALSE)),0,Table1[[#This Row],[Remaining Extended cost]])</f>
        <v>0</v>
      </c>
    </row>
    <row r="7" spans="1:1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300</v>
      </c>
      <c r="O7" s="49">
        <f>Table1[[#This Row],[Order quantity]]+Table1[[#This Row],[quantity on-hand]]-Table1[[#This Row],[extended quantity]]</f>
        <v>286.2</v>
      </c>
      <c r="P7" s="51">
        <f>IFERROR(Table1[[#This Row],[Order quantity]]*(Table1[[#This Row],[Cost ]]+Table1[[#This Row],[shipping]]+Table1[[#This Row],[Tax]]),0)</f>
        <v>5.5535499999999995</v>
      </c>
      <c r="Q7" s="36">
        <f>IFERROR(IF(Table1[[#This Row],[Order quantity]]=0,0,Table1[[#This Row],[leftover material]]*(Table1[[#This Row],[Cost ]]+Table1[[#This Row],[shipping]]+Table1[[#This Row],[Tax]])),0)</f>
        <v>5.2980866999999989</v>
      </c>
      <c r="R7" s="36" t="s">
        <v>881</v>
      </c>
      <c r="S7" s="36">
        <f>IF(ISNA(VLOOKUP(Table1[[#This Row],[Part Number]],'Multi-level BOM'!V$4:V$449,1,FALSE)),0,Table1[[#This Row],[Remaining Extended cost]])</f>
        <v>0</v>
      </c>
    </row>
    <row r="8" spans="1:1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10"/>
      <c r="M8" s="40">
        <v>15</v>
      </c>
      <c r="N8" s="49">
        <f>CEILING((Table1[[#This Row],[extended quantity]]-Table1[[#This Row],[quantity on-hand]])/Table1[[#This Row],[Minimum order quantity]],1)*Table1[[#This Row],[Minimum order quantity]]</f>
        <v>0</v>
      </c>
      <c r="O8" s="49">
        <f>Table1[[#This Row],[Order quantity]]+Table1[[#This Row],[quantity on-hand]]-Table1[[#This Row],[extended quantity]]</f>
        <v>1</v>
      </c>
      <c r="P8" s="51">
        <f>IFERROR(Table1[[#This Row],[Order quantity]]*(Table1[[#This Row],[Cost ]]+Table1[[#This Row],[shipping]]+Table1[[#This Row],[Tax]]),0)</f>
        <v>0</v>
      </c>
      <c r="Q8" s="36">
        <f>IFERROR(IF(Table1[[#This Row],[Order quantity]]=0,0,Table1[[#This Row],[leftover material]]*(Table1[[#This Row],[Cost ]]+Table1[[#This Row],[shipping]]+Table1[[#This Row],[Tax]])),0)</f>
        <v>0</v>
      </c>
      <c r="R8" s="3" t="s">
        <v>881</v>
      </c>
      <c r="S8" s="36">
        <f>IF(ISNA(VLOOKUP(Table1[[#This Row],[Part Number]],'Multi-level BOM'!V$4:V$449,1,FALSE)),0,Table1[[#This Row],[Remaining Extended cost]])</f>
        <v>0</v>
      </c>
    </row>
    <row r="9" spans="1:19" x14ac:dyDescent="0.25">
      <c r="A9" s="1" t="s">
        <v>12</v>
      </c>
      <c r="B9" s="4" t="s">
        <v>997</v>
      </c>
      <c r="C9" s="1" t="s">
        <v>938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996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10"/>
      <c r="M9" s="40"/>
      <c r="N9" s="49">
        <f>CEILING((Table1[[#This Row],[extended quantity]]-Table1[[#This Row],[quantity on-hand]])/Table1[[#This Row],[Minimum order quantity]],1)*Table1[[#This Row],[Minimum order quantity]]</f>
        <v>4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2.8069576661548576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" t="s">
        <v>999</v>
      </c>
      <c r="S9" s="59">
        <f>IF(ISNA(VLOOKUP(Table1[[#This Row],[Part Number]],'Multi-level BOM'!V$4:V$449,1,FALSE)),0,Table1[[#This Row],[Remaining Extended cost]])</f>
        <v>2.8069576661548576</v>
      </c>
    </row>
    <row r="10" spans="1:1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14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923</v>
      </c>
      <c r="S10" s="36">
        <f>IF(ISNA(VLOOKUP(Table1[[#This Row],[Part Number]],'Multi-level BOM'!V$4:V$449,1,FALSE)),0,Table1[[#This Row],[Remaining Extended cost]])</f>
        <v>0</v>
      </c>
    </row>
    <row r="11" spans="1:19" ht="30" x14ac:dyDescent="0.25">
      <c r="A11" s="1" t="s">
        <v>14</v>
      </c>
      <c r="B11" s="4" t="s">
        <v>688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  <c r="S11" s="36">
        <f>IF(ISNA(VLOOKUP(Table1[[#This Row],[Part Number]],'Multi-level BOM'!V$4:V$449,1,FALSE)),0,Table1[[#This Row],[Remaining Extended cost]])</f>
        <v>0</v>
      </c>
    </row>
    <row r="12" spans="1:19" ht="45" x14ac:dyDescent="0.25">
      <c r="A12" s="1" t="s">
        <v>15</v>
      </c>
      <c r="B12" s="16" t="s">
        <v>756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881</v>
      </c>
      <c r="S12" s="36">
        <f>IF(ISNA(VLOOKUP(Table1[[#This Row],[Part Number]],'Multi-level BOM'!V$4:V$449,1,FALSE)),0,Table1[[#This Row],[Remaining Extended cost]])</f>
        <v>0</v>
      </c>
    </row>
    <row r="13" spans="1:19" ht="30" x14ac:dyDescent="0.25">
      <c r="A13" s="1" t="s">
        <v>16</v>
      </c>
      <c r="B13" s="4" t="s">
        <v>747</v>
      </c>
      <c r="C13" s="1" t="s">
        <v>938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967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4</v>
      </c>
      <c r="O13" s="49">
        <f>Table1[[#This Row],[Order quantity]]+Table1[[#This Row],[quantity on-hand]]-Table1[[#This Row],[extended quantity]]</f>
        <v>0</v>
      </c>
      <c r="P13" s="51">
        <f>IFERROR(Table1[[#This Row],[Order quantity]]*(Table1[[#This Row],[Cost ]]+Table1[[#This Row],[shipping]]+Table1[[#This Row],[Tax]]),0)</f>
        <v>1.9263434963807844</v>
      </c>
      <c r="Q13" s="36">
        <f>IFERROR(IF(Table1[[#This Row],[Order quantity]]=0,0,Table1[[#This Row],[leftover material]]*(Table1[[#This Row],[Cost ]]+Table1[[#This Row],[shipping]]+Table1[[#This Row],[Tax]])),0)</f>
        <v>0</v>
      </c>
      <c r="R13" s="3" t="s">
        <v>999</v>
      </c>
      <c r="S13" s="59">
        <f>IF(ISNA(VLOOKUP(Table1[[#This Row],[Part Number]],'Multi-level BOM'!V$4:V$449,1,FALSE)),0,Table1[[#This Row],[Remaining Extended cost]])</f>
        <v>1.9263434963807844</v>
      </c>
    </row>
    <row r="14" spans="1:19" ht="45" x14ac:dyDescent="0.25">
      <c r="A14" s="1" t="s">
        <v>17</v>
      </c>
      <c r="B14" s="4" t="s">
        <v>685</v>
      </c>
      <c r="C14" s="1" t="s">
        <v>701</v>
      </c>
      <c r="D14" s="3">
        <v>25.91</v>
      </c>
      <c r="E14" s="3">
        <v>2.99</v>
      </c>
      <c r="F14" s="3">
        <v>0</v>
      </c>
      <c r="G14" s="5" t="s">
        <v>686</v>
      </c>
      <c r="H14" s="2">
        <v>1</v>
      </c>
      <c r="I14" s="1" t="s">
        <v>988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144.5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57.8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919</v>
      </c>
      <c r="S14" s="36">
        <f>IF(ISNA(VLOOKUP(Table1[[#This Row],[Part Number]],'Multi-level BOM'!V$4:V$449,1,FALSE)),0,Table1[[#This Row],[Remaining Extended cost]])</f>
        <v>57.8</v>
      </c>
    </row>
    <row r="15" spans="1:19" ht="45" x14ac:dyDescent="0.25">
      <c r="A15" s="1" t="s">
        <v>18</v>
      </c>
      <c r="B15" s="4" t="s">
        <v>764</v>
      </c>
      <c r="C15" s="1" t="s">
        <v>938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969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12.590030708488698</v>
      </c>
      <c r="Q15" s="36">
        <f>IFERROR(IF(Table1[[#This Row],[Order quantity]]=0,0,Table1[[#This Row],[leftover material]]*(Table1[[#This Row],[Cost ]]+Table1[[#This Row],[shipping]]+Table1[[#This Row],[Tax]])),0)</f>
        <v>4.4065107479710441</v>
      </c>
      <c r="R15" s="3" t="s">
        <v>999</v>
      </c>
      <c r="S15" s="59">
        <f>IF(ISNA(VLOOKUP(Table1[[#This Row],[Part Number]],'Multi-level BOM'!V$4:V$449,1,FALSE)),0,Table1[[#This Row],[Remaining Extended cost]])</f>
        <v>12.590030708488698</v>
      </c>
    </row>
    <row r="16" spans="1:19" ht="45" x14ac:dyDescent="0.25">
      <c r="A16" s="1" t="s">
        <v>19</v>
      </c>
      <c r="B16" s="4" t="s">
        <v>689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690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" t="s">
        <v>1004</v>
      </c>
      <c r="S16" s="36">
        <f>IF(ISNA(VLOOKUP(Table1[[#This Row],[Part Number]],'Multi-level BOM'!V$4:V$449,1,FALSE)),0,Table1[[#This Row],[Remaining Extended cost]])</f>
        <v>12.535</v>
      </c>
    </row>
    <row r="17" spans="1:19" ht="30" x14ac:dyDescent="0.25">
      <c r="A17" s="1" t="s">
        <v>20</v>
      </c>
      <c r="B17" s="4" t="s">
        <v>947</v>
      </c>
      <c r="C17" s="1" t="s">
        <v>694</v>
      </c>
      <c r="D17" s="3">
        <v>38.68</v>
      </c>
      <c r="E17" s="3">
        <f>16.57/3</f>
        <v>5.5233333333333334</v>
      </c>
      <c r="F17" s="3">
        <v>0</v>
      </c>
      <c r="G17" s="1" t="s">
        <v>946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132.61000000000001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" t="s">
        <v>1006</v>
      </c>
      <c r="S17" s="36">
        <f>IF(ISNA(VLOOKUP(Table1[[#This Row],[Part Number]],'Multi-level BOM'!V$4:V$449,1,FALSE)),0,Table1[[#This Row],[Remaining Extended cost]])</f>
        <v>0</v>
      </c>
    </row>
    <row r="18" spans="1:19" x14ac:dyDescent="0.25">
      <c r="A18" s="1" t="s">
        <v>21</v>
      </c>
      <c r="B18" s="4" t="s">
        <v>979</v>
      </c>
      <c r="C18" s="1" t="s">
        <v>938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978</v>
      </c>
      <c r="H18" s="2">
        <v>1</v>
      </c>
      <c r="I18" s="1" t="s">
        <v>939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12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3.962763763983328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" t="s">
        <v>999</v>
      </c>
      <c r="S18" s="59">
        <f>IF(ISNA(VLOOKUP(Table1[[#This Row],[Part Number]],'Multi-level BOM'!V$4:V$449,1,FALSE)),0,Table1[[#This Row],[Remaining Extended cost]])</f>
        <v>3.962763763983328</v>
      </c>
    </row>
    <row r="19" spans="1:19" ht="30" x14ac:dyDescent="0.25">
      <c r="A19" s="1" t="s">
        <v>22</v>
      </c>
      <c r="B19" s="4" t="s">
        <v>700</v>
      </c>
      <c r="C19" s="1" t="s">
        <v>701</v>
      </c>
      <c r="D19" s="3">
        <v>16.989999999999998</v>
      </c>
      <c r="E19" s="3">
        <v>2.99</v>
      </c>
      <c r="F19" s="3">
        <v>0</v>
      </c>
      <c r="G19" s="5" t="s">
        <v>702</v>
      </c>
      <c r="H19" s="2">
        <v>1</v>
      </c>
      <c r="I19" s="1" t="s">
        <v>989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  <c r="S19" s="36">
        <f>IF(ISNA(VLOOKUP(Table1[[#This Row],[Part Number]],'Multi-level BOM'!V$4:V$449,1,FALSE)),0,Table1[[#This Row],[Remaining Extended cost]])</f>
        <v>19.979999999999997</v>
      </c>
    </row>
    <row r="20" spans="1:19" x14ac:dyDescent="0.25">
      <c r="A20" s="1" t="s">
        <v>23</v>
      </c>
      <c r="B20" s="4" t="s">
        <v>755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940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  <c r="S20" s="36">
        <f>IF(ISNA(VLOOKUP(Table1[[#This Row],[Part Number]],'Multi-level BOM'!V$4:V$449,1,FALSE)),0,Table1[[#This Row],[Remaining Extended cost]])</f>
        <v>0</v>
      </c>
    </row>
    <row r="21" spans="1:19" hidden="1" x14ac:dyDescent="0.25">
      <c r="A21" s="1" t="s">
        <v>24</v>
      </c>
      <c r="B21" s="4" t="s">
        <v>706</v>
      </c>
      <c r="C21" s="1" t="s">
        <v>705</v>
      </c>
      <c r="D21" s="3">
        <f>0.9*3.74</f>
        <v>3.3660000000000001</v>
      </c>
      <c r="E21" s="3">
        <f>0.901*Table1[[#This Row],[Cost ]]</f>
        <v>3.0327660000000001</v>
      </c>
      <c r="F21" s="3">
        <f>9%*(Table1[[#This Row],[Cost ]]+Table1[[#This Row],[shipping]])</f>
        <v>0.57588894000000002</v>
      </c>
      <c r="G21" s="5" t="s">
        <v>708</v>
      </c>
      <c r="H21" s="2">
        <v>1</v>
      </c>
      <c r="I21" s="1" t="s">
        <v>707</v>
      </c>
      <c r="J21" s="49">
        <f>SUMIF('Multi-level BOM'!D$4:D$467,Table1[[#This Row],[Part Number]],'Multi-level BOM'!H$4:H$467)</f>
        <v>3</v>
      </c>
      <c r="K21" s="10">
        <f>Table1[[#This Row],[extended quantity]]*(Table1[[#This Row],[Cost ]]+Table1[[#This Row],[shipping]]+Table1[[#This Row],[Tax]])</f>
        <v>20.923964820000002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20.923964820000002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" t="s">
        <v>1006</v>
      </c>
      <c r="S21" s="36">
        <f>IF(ISNA(VLOOKUP(Table1[[#This Row],[Part Number]],'Multi-level BOM'!V$4:V$449,1,FALSE)),0,Table1[[#This Row],[Remaining Extended cost]])</f>
        <v>20.923964820000002</v>
      </c>
    </row>
    <row r="22" spans="1:19" ht="30" x14ac:dyDescent="0.25">
      <c r="A22" s="1" t="s">
        <v>25</v>
      </c>
      <c r="B22" s="4" t="s">
        <v>1003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1002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23.434999999999999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" t="s">
        <v>1005</v>
      </c>
      <c r="S22" s="36">
        <f>IF(ISNA(VLOOKUP(Table1[[#This Row],[Part Number]],'Multi-level BOM'!V$4:V$449,1,FALSE)),0,Table1[[#This Row],[Remaining Extended cost]])</f>
        <v>23.434999999999999</v>
      </c>
    </row>
    <row r="23" spans="1:19" ht="30" x14ac:dyDescent="0.25">
      <c r="A23" s="1" t="s">
        <v>26</v>
      </c>
      <c r="B23" s="4" t="s">
        <v>990</v>
      </c>
      <c r="C23" s="1" t="s">
        <v>974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991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65.511750000000006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" t="s">
        <v>989</v>
      </c>
      <c r="S23" s="36">
        <f>IF(ISNA(VLOOKUP(Table1[[#This Row],[Part Number]],'Multi-level BOM'!V$4:V$449,1,FALSE)),0,Table1[[#This Row],[Remaining Extended cost]])</f>
        <v>65.511750000000006</v>
      </c>
    </row>
    <row r="24" spans="1:19" ht="30" x14ac:dyDescent="0.25">
      <c r="A24" s="1" t="s">
        <v>27</v>
      </c>
      <c r="B24" s="16" t="s">
        <v>732</v>
      </c>
      <c r="C24" s="1" t="s">
        <v>701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733</v>
      </c>
      <c r="H24" s="2">
        <v>1</v>
      </c>
      <c r="I24" s="1" t="s">
        <v>707</v>
      </c>
      <c r="J24" s="49">
        <f>SUMIF('Multi-level BOM'!D$4:D$467,Table1[[#This Row],[Part Number]],'Multi-level BOM'!H$4:H$467)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  <c r="S24" s="36">
        <f>IF(ISNA(VLOOKUP(Table1[[#This Row],[Part Number]],'Multi-level BOM'!V$4:V$449,1,FALSE)),0,Table1[[#This Row],[Remaining Extended cost]])</f>
        <v>0</v>
      </c>
    </row>
    <row r="25" spans="1:19" ht="30" x14ac:dyDescent="0.25">
      <c r="A25" s="1" t="s">
        <v>28</v>
      </c>
      <c r="B25" s="17" t="s">
        <v>735</v>
      </c>
      <c r="C25" s="1" t="s">
        <v>938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954</v>
      </c>
      <c r="H25" s="2">
        <v>100</v>
      </c>
      <c r="I25" s="1" t="s">
        <v>736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100</v>
      </c>
      <c r="O25" s="49">
        <f>Table1[[#This Row],[Order quantity]]+Table1[[#This Row],[quantity on-hand]]-Table1[[#This Row],[extended quantity]]</f>
        <v>78</v>
      </c>
      <c r="P25" s="51">
        <f>IFERROR(Table1[[#This Row],[Order quantity]]*(Table1[[#This Row],[Cost ]]+Table1[[#This Row],[shipping]]+Table1[[#This Row],[Tax]]),0)</f>
        <v>6.8110002193463455</v>
      </c>
      <c r="Q25" s="36">
        <f>IFERROR(IF(Table1[[#This Row],[Order quantity]]=0,0,Table1[[#This Row],[leftover material]]*(Table1[[#This Row],[Cost ]]+Table1[[#This Row],[shipping]]+Table1[[#This Row],[Tax]])),0)</f>
        <v>5.3125801710901497</v>
      </c>
      <c r="R25" s="3" t="s">
        <v>999</v>
      </c>
      <c r="S25" s="59">
        <f>IF(ISNA(VLOOKUP(Table1[[#This Row],[Part Number]],'Multi-level BOM'!V$4:V$449,1,FALSE)),0,Table1[[#This Row],[Remaining Extended cost]])</f>
        <v>6.8110002193463455</v>
      </c>
    </row>
    <row r="26" spans="1:19" x14ac:dyDescent="0.25">
      <c r="A26" s="42" t="s">
        <v>29</v>
      </c>
      <c r="B26" s="4" t="s">
        <v>992</v>
      </c>
      <c r="C26" s="1" t="s">
        <v>711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712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>
        <v>3</v>
      </c>
      <c r="N26" s="49">
        <f>CEILING((Table1[[#This Row],[extended quantity]]-Table1[[#This Row],[quantity on-hand]])/Table1[[#This Row],[Minimum order quantity]],1)*Table1[[#This Row],[Minimum order quantity]]</f>
        <v>0</v>
      </c>
      <c r="O26" s="49">
        <f>Table1[[#This Row],[Order quantity]]+Table1[[#This Row],[quantity on-hand]]-Table1[[#This Row],[extended quantity]]</f>
        <v>1</v>
      </c>
      <c r="P26" s="51">
        <f>IFERROR(Table1[[#This Row],[Order quantity]]*(Table1[[#This Row],[Cost ]]+Table1[[#This Row],[shipping]]+Table1[[#This Row],[Tax]]),0)</f>
        <v>0</v>
      </c>
      <c r="Q26" s="36">
        <f>IFERROR(IF(Table1[[#This Row],[Order quantity]]=0,0,Table1[[#This Row],[leftover material]]*(Table1[[#This Row],[Cost ]]+Table1[[#This Row],[shipping]]+Table1[[#This Row],[Tax]])),0)</f>
        <v>0</v>
      </c>
      <c r="R26" s="3" t="s">
        <v>923</v>
      </c>
      <c r="S26" s="36">
        <f>IF(ISNA(VLOOKUP(Table1[[#This Row],[Part Number]],'Multi-level BOM'!V$4:V$449,1,FALSE)),0,Table1[[#This Row],[Remaining Extended cost]])</f>
        <v>0</v>
      </c>
    </row>
    <row r="27" spans="1:19" x14ac:dyDescent="0.25">
      <c r="A27" s="1" t="s">
        <v>30</v>
      </c>
      <c r="B27" s="16" t="s">
        <v>885</v>
      </c>
      <c r="C27" s="1" t="s">
        <v>711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707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  <c r="S27" s="36">
        <f>IF(ISNA(VLOOKUP(Table1[[#This Row],[Part Number]],'Multi-level BOM'!V$4:V$449,1,FALSE)),0,Table1[[#This Row],[Remaining Extended cost]])</f>
        <v>0</v>
      </c>
    </row>
    <row r="28" spans="1:19" ht="30" hidden="1" x14ac:dyDescent="0.25">
      <c r="A28" s="1" t="s">
        <v>31</v>
      </c>
      <c r="B28" s="4" t="s">
        <v>914</v>
      </c>
      <c r="C28" s="1" t="s">
        <v>711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723</v>
      </c>
      <c r="H28" s="2">
        <v>2</v>
      </c>
      <c r="I28" s="1" t="s">
        <v>722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9.5108931000000005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" t="s">
        <v>1006</v>
      </c>
      <c r="S28" s="36">
        <f>IF(ISNA(VLOOKUP(Table1[[#This Row],[Part Number]],'Multi-level BOM'!V$4:V$449,1,FALSE)),0,Table1[[#This Row],[Remaining Extended cost]])</f>
        <v>9.5108931000000005</v>
      </c>
    </row>
    <row r="29" spans="1:19" x14ac:dyDescent="0.25">
      <c r="A29" s="1" t="s">
        <v>32</v>
      </c>
      <c r="B29" s="4" t="s">
        <v>970</v>
      </c>
      <c r="C29" s="1" t="s">
        <v>938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957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8</v>
      </c>
      <c r="O29" s="49">
        <f>Table1[[#This Row],[Order quantity]]+Table1[[#This Row],[quantity on-hand]]-Table1[[#This Row],[extended quantity]]</f>
        <v>0</v>
      </c>
      <c r="P29" s="51">
        <f>IFERROR(Table1[[#This Row],[Order quantity]]*(Table1[[#This Row],[Cost ]]+Table1[[#This Row],[shipping]]+Table1[[#This Row],[Tax]]),0)</f>
        <v>1.3209212546611093</v>
      </c>
      <c r="Q29" s="36">
        <f>IFERROR(IF(Table1[[#This Row],[Order quantity]]=0,0,Table1[[#This Row],[leftover material]]*(Table1[[#This Row],[Cost ]]+Table1[[#This Row],[shipping]]+Table1[[#This Row],[Tax]])),0)</f>
        <v>0</v>
      </c>
      <c r="R29" s="3" t="s">
        <v>999</v>
      </c>
      <c r="S29" s="59">
        <f>IF(ISNA(VLOOKUP(Table1[[#This Row],[Part Number]],'Multi-level BOM'!V$4:V$449,1,FALSE)),0,Table1[[#This Row],[Remaining Extended cost]])</f>
        <v>1.3209212546611093</v>
      </c>
    </row>
    <row r="30" spans="1:19" ht="30" x14ac:dyDescent="0.25">
      <c r="A30" s="1" t="s">
        <v>33</v>
      </c>
      <c r="B30" s="4" t="s">
        <v>715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5" t="s">
        <v>716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" t="s">
        <v>1004</v>
      </c>
      <c r="S30" s="36">
        <f>IF(ISNA(VLOOKUP(Table1[[#This Row],[Part Number]],'Multi-level BOM'!V$4:V$449,1,FALSE)),0,Table1[[#This Row],[Remaining Extended cost]])</f>
        <v>8.8181000000000012</v>
      </c>
    </row>
    <row r="31" spans="1:19" ht="30" x14ac:dyDescent="0.25">
      <c r="A31" s="1" t="s">
        <v>34</v>
      </c>
      <c r="B31" s="4" t="s">
        <v>778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718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  <c r="S31" s="36">
        <f>IF(ISNA(VLOOKUP(Table1[[#This Row],[Part Number]],'Multi-level BOM'!V$4:V$449,1,FALSE)),0,Table1[[#This Row],[Remaining Extended cost]])</f>
        <v>0</v>
      </c>
    </row>
    <row r="32" spans="1:19" ht="30" x14ac:dyDescent="0.25">
      <c r="A32" s="1" t="s">
        <v>35</v>
      </c>
      <c r="B32" s="4" t="s">
        <v>1000</v>
      </c>
      <c r="C32" s="1" t="s">
        <v>938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1001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4</v>
      </c>
      <c r="O32" s="49">
        <f>Table1[[#This Row],[Order quantity]]+Table1[[#This Row],[quantity on-hand]]-Table1[[#This Row],[extended quantity]]</f>
        <v>0</v>
      </c>
      <c r="P32" s="51">
        <f>IFERROR(Table1[[#This Row],[Order quantity]]*(Table1[[#This Row],[Cost ]]+Table1[[#This Row],[shipping]]+Table1[[#This Row],[Tax]]),0)</f>
        <v>2.0364202676025438</v>
      </c>
      <c r="Q32" s="36">
        <f>IFERROR(IF(Table1[[#This Row],[Order quantity]]=0,0,Table1[[#This Row],[leftover material]]*(Table1[[#This Row],[Cost ]]+Table1[[#This Row],[shipping]]+Table1[[#This Row],[Tax]])),0)</f>
        <v>0</v>
      </c>
      <c r="R32" s="3" t="s">
        <v>999</v>
      </c>
      <c r="S32" s="59">
        <f>IF(ISNA(VLOOKUP(Table1[[#This Row],[Part Number]],'Multi-level BOM'!V$4:V$449,1,FALSE)),0,Table1[[#This Row],[Remaining Extended cost]])</f>
        <v>2.0364202676025438</v>
      </c>
    </row>
    <row r="33" spans="1:19" ht="30" x14ac:dyDescent="0.25">
      <c r="A33" s="1" t="s">
        <v>36</v>
      </c>
      <c r="B33" s="4" t="s">
        <v>959</v>
      </c>
      <c r="C33" s="1" t="s">
        <v>938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960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4</v>
      </c>
      <c r="O33" s="49">
        <f>Table1[[#This Row],[Order quantity]]+Table1[[#This Row],[quantity on-hand]]-Table1[[#This Row],[extended quantity]]</f>
        <v>0</v>
      </c>
      <c r="P33" s="51">
        <f>IFERROR(Table1[[#This Row],[Order quantity]]*(Table1[[#This Row],[Cost ]]+Table1[[#This Row],[shipping]]+Table1[[#This Row],[Tax]]),0)</f>
        <v>2.4216889668787003</v>
      </c>
      <c r="Q33" s="36">
        <f>IFERROR(IF(Table1[[#This Row],[Order quantity]]=0,0,Table1[[#This Row],[leftover material]]*(Table1[[#This Row],[Cost ]]+Table1[[#This Row],[shipping]]+Table1[[#This Row],[Tax]])),0)</f>
        <v>0</v>
      </c>
      <c r="R33" s="3" t="s">
        <v>999</v>
      </c>
      <c r="S33" s="59">
        <f>IF(ISNA(VLOOKUP(Table1[[#This Row],[Part Number]],'Multi-level BOM'!V$4:V$449,1,FALSE)),0,Table1[[#This Row],[Remaining Extended cost]])</f>
        <v>2.4216889668787003</v>
      </c>
    </row>
    <row r="34" spans="1:19" x14ac:dyDescent="0.25">
      <c r="A34" s="1" t="s">
        <v>37</v>
      </c>
      <c r="B34" s="4" t="s">
        <v>961</v>
      </c>
      <c r="C34" s="1" t="s">
        <v>938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962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2</v>
      </c>
      <c r="O34" s="49">
        <f>Table1[[#This Row],[Order quantity]]+Table1[[#This Row],[quantity on-hand]]-Table1[[#This Row],[extended quantity]]</f>
        <v>0</v>
      </c>
      <c r="P34" s="51">
        <f>IFERROR(Table1[[#This Row],[Order quantity]]*(Table1[[#This Row],[Cost ]]+Table1[[#This Row],[shipping]]+Table1[[#This Row],[Tax]]),0)</f>
        <v>0.495345470497916</v>
      </c>
      <c r="Q34" s="36">
        <f>IFERROR(IF(Table1[[#This Row],[Order quantity]]=0,0,Table1[[#This Row],[leftover material]]*(Table1[[#This Row],[Cost ]]+Table1[[#This Row],[shipping]]+Table1[[#This Row],[Tax]])),0)</f>
        <v>0</v>
      </c>
      <c r="R34" s="3" t="s">
        <v>999</v>
      </c>
      <c r="S34" s="59">
        <f>IF(ISNA(VLOOKUP(Table1[[#This Row],[Part Number]],'Multi-level BOM'!V$4:V$449,1,FALSE)),0,Table1[[#This Row],[Remaining Extended cost]])</f>
        <v>0.495345470497916</v>
      </c>
    </row>
    <row r="35" spans="1:19" x14ac:dyDescent="0.25">
      <c r="A35" s="1" t="s">
        <v>38</v>
      </c>
      <c r="B35" s="4" t="s">
        <v>971</v>
      </c>
      <c r="C35" s="1" t="s">
        <v>938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963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</v>
      </c>
      <c r="O35" s="49">
        <f>Table1[[#This Row],[Order quantity]]+Table1[[#This Row],[quantity on-hand]]-Table1[[#This Row],[extended quantity]]</f>
        <v>0</v>
      </c>
      <c r="P35" s="51">
        <f>IFERROR(Table1[[#This Row],[Order quantity]]*(Table1[[#This Row],[Cost ]]+Table1[[#This Row],[shipping]]+Table1[[#This Row],[Tax]]),0)</f>
        <v>0.5503838561087957</v>
      </c>
      <c r="Q35" s="36">
        <f>IFERROR(IF(Table1[[#This Row],[Order quantity]]=0,0,Table1[[#This Row],[leftover material]]*(Table1[[#This Row],[Cost ]]+Table1[[#This Row],[shipping]]+Table1[[#This Row],[Tax]])),0)</f>
        <v>0</v>
      </c>
      <c r="R35" s="3" t="s">
        <v>999</v>
      </c>
      <c r="S35" s="59">
        <f>IF(ISNA(VLOOKUP(Table1[[#This Row],[Part Number]],'Multi-level BOM'!V$4:V$449,1,FALSE)),0,Table1[[#This Row],[Remaining Extended cost]])</f>
        <v>0.5503838561087957</v>
      </c>
    </row>
    <row r="36" spans="1:19" ht="45" x14ac:dyDescent="0.25">
      <c r="A36" s="1" t="s">
        <v>39</v>
      </c>
      <c r="B36" s="4" t="s">
        <v>765</v>
      </c>
      <c r="C36" s="1" t="s">
        <v>938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998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8.0631234919938564</v>
      </c>
      <c r="Q36" s="36">
        <f>IFERROR(IF(Table1[[#This Row],[Order quantity]]=0,0,Table1[[#This Row],[leftover material]]*(Table1[[#This Row],[Cost ]]+Table1[[#This Row],[shipping]]+Table1[[#This Row],[Tax]])),0)</f>
        <v>6.4504987935950853</v>
      </c>
      <c r="R36" s="3" t="s">
        <v>999</v>
      </c>
      <c r="S36" s="59">
        <f>IF(ISNA(VLOOKUP(Table1[[#This Row],[Part Number]],'Multi-level BOM'!V$4:V$449,1,FALSE)),0,Table1[[#This Row],[Remaining Extended cost]])</f>
        <v>8.0631234919938564</v>
      </c>
    </row>
    <row r="37" spans="1:19" ht="30" x14ac:dyDescent="0.25">
      <c r="A37" s="1" t="s">
        <v>40</v>
      </c>
      <c r="B37" s="4" t="s">
        <v>766</v>
      </c>
      <c r="C37" s="1" t="s">
        <v>938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955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4.3893112524676443</v>
      </c>
      <c r="Q37" s="36">
        <f>IFERROR(IF(Table1[[#This Row],[Order quantity]]=0,0,Table1[[#This Row],[leftover material]]*(Table1[[#This Row],[Cost ]]+Table1[[#This Row],[shipping]]+Table1[[#This Row],[Tax]])),0)</f>
        <v>2.3702280763325279</v>
      </c>
      <c r="R37" s="3" t="s">
        <v>999</v>
      </c>
      <c r="S37" s="59">
        <f>IF(ISNA(VLOOKUP(Table1[[#This Row],[Part Number]],'Multi-level BOM'!V$4:V$449,1,FALSE)),0,Table1[[#This Row],[Remaining Extended cost]])</f>
        <v>4.3893112524676443</v>
      </c>
    </row>
    <row r="38" spans="1:19" x14ac:dyDescent="0.25">
      <c r="A38" s="1" t="s">
        <v>41</v>
      </c>
      <c r="B38" s="4" t="s">
        <v>767</v>
      </c>
      <c r="C38" s="1" t="s">
        <v>938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965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1.513555604299188</v>
      </c>
      <c r="Q38" s="36">
        <f>IFERROR(IF(Table1[[#This Row],[Order quantity]]=0,0,Table1[[#This Row],[leftover material]]*(Table1[[#This Row],[Cost ]]+Table1[[#This Row],[shipping]]+Table1[[#This Row],[Tax]])),0)</f>
        <v>0.81732002632156153</v>
      </c>
      <c r="R38" s="3" t="s">
        <v>999</v>
      </c>
      <c r="S38" s="59">
        <f>IF(ISNA(VLOOKUP(Table1[[#This Row],[Part Number]],'Multi-level BOM'!V$4:V$449,1,FALSE)),0,Table1[[#This Row],[Remaining Extended cost]])</f>
        <v>1.513555604299188</v>
      </c>
    </row>
    <row r="39" spans="1:19" x14ac:dyDescent="0.25">
      <c r="A39" s="1" t="s">
        <v>42</v>
      </c>
      <c r="B39" s="58" t="s">
        <v>775</v>
      </c>
      <c r="C39" s="1" t="s">
        <v>776</v>
      </c>
      <c r="D39" s="3">
        <v>5.69</v>
      </c>
      <c r="E39" s="3">
        <v>1</v>
      </c>
      <c r="F39" s="3">
        <f>9%*Table1[[#This Row],[Cost ]]</f>
        <v>0.5121</v>
      </c>
      <c r="G39" s="1" t="s">
        <v>777</v>
      </c>
      <c r="H39" s="2">
        <v>1</v>
      </c>
      <c r="I39" s="1" t="s">
        <v>786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  <c r="S39" s="36">
        <f>IF(ISNA(VLOOKUP(Table1[[#This Row],[Part Number]],'Multi-level BOM'!V$4:V$449,1,FALSE)),0,Table1[[#This Row],[Remaining Extended cost]])</f>
        <v>21.606300000000001</v>
      </c>
    </row>
    <row r="40" spans="1:19" ht="30" x14ac:dyDescent="0.25">
      <c r="A40" s="1" t="s">
        <v>43</v>
      </c>
      <c r="B40" s="4" t="s">
        <v>973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786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0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  <c r="S40" s="36">
        <f>IF(ISNA(VLOOKUP(Table1[[#This Row],[Part Number]],'Multi-level BOM'!V$4:V$449,1,FALSE)),0,Table1[[#This Row],[Remaining Extended cost]])</f>
        <v>0</v>
      </c>
    </row>
    <row r="41" spans="1:19" x14ac:dyDescent="0.25">
      <c r="A41" s="1" t="s">
        <v>44</v>
      </c>
      <c r="B41" s="4" t="s">
        <v>789</v>
      </c>
      <c r="C41" s="1" t="s">
        <v>790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788</v>
      </c>
      <c r="H41" s="2">
        <v>1</v>
      </c>
      <c r="I41" s="1" t="s">
        <v>807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  <c r="S41" s="36">
        <f>IF(ISNA(VLOOKUP(Table1[[#This Row],[Part Number]],'Multi-level BOM'!V$4:V$449,1,FALSE)),0,Table1[[#This Row],[Remaining Extended cost]])</f>
        <v>0</v>
      </c>
    </row>
    <row r="42" spans="1:19" x14ac:dyDescent="0.25">
      <c r="A42" s="1" t="s">
        <v>45</v>
      </c>
      <c r="B42" t="s">
        <v>810</v>
      </c>
      <c r="C42" s="1" t="s">
        <v>811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812</v>
      </c>
      <c r="H42" s="2">
        <v>2</v>
      </c>
      <c r="I42" s="1" t="s">
        <v>817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  <c r="S42" s="36">
        <f>IF(ISNA(VLOOKUP(Table1[[#This Row],[Part Number]],'Multi-level BOM'!V$4:V$449,1,FALSE)),0,Table1[[#This Row],[Remaining Extended cost]])</f>
        <v>0</v>
      </c>
    </row>
    <row r="43" spans="1:19" x14ac:dyDescent="0.25">
      <c r="A43" s="1" t="s">
        <v>46</v>
      </c>
      <c r="B43" s="4" t="s">
        <v>818</v>
      </c>
      <c r="C43" s="1" t="s">
        <v>938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956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100</v>
      </c>
      <c r="O43" s="49">
        <f>Table1[[#This Row],[Order quantity]]+Table1[[#This Row],[quantity on-hand]]-Table1[[#This Row],[extended quantity]]</f>
        <v>94</v>
      </c>
      <c r="P43" s="51">
        <f>IFERROR(Table1[[#This Row],[Order quantity]]*(Table1[[#This Row],[Cost ]]+Table1[[#This Row],[shipping]]+Table1[[#This Row],[Tax]]),0)</f>
        <v>4.9534547049791611</v>
      </c>
      <c r="Q43" s="36">
        <f>IFERROR(IF(Table1[[#This Row],[Order quantity]]=0,0,Table1[[#This Row],[leftover material]]*(Table1[[#This Row],[Cost ]]+Table1[[#This Row],[shipping]]+Table1[[#This Row],[Tax]])),0)</f>
        <v>4.6562474226804111</v>
      </c>
      <c r="R43" s="3" t="s">
        <v>999</v>
      </c>
      <c r="S43" s="59">
        <f>IF(ISNA(VLOOKUP(Table1[[#This Row],[Part Number]],'Multi-level BOM'!V$4:V$449,1,FALSE)),0,Table1[[#This Row],[Remaining Extended cost]])</f>
        <v>4.9534547049791611</v>
      </c>
    </row>
    <row r="44" spans="1:19" x14ac:dyDescent="0.25">
      <c r="A44" s="1" t="s">
        <v>47</v>
      </c>
      <c r="B44" s="4" t="s">
        <v>945</v>
      </c>
      <c r="C44" s="1" t="s">
        <v>938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966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1.7199495503399866</v>
      </c>
      <c r="Q44" s="36">
        <f>IFERROR(IF(Table1[[#This Row],[Order quantity]]=0,0,Table1[[#This Row],[leftover material]]*(Table1[[#This Row],[Cost ]]+Table1[[#This Row],[shipping]]+Table1[[#This Row],[Tax]])),0)</f>
        <v>1.2039646852379906</v>
      </c>
      <c r="R44" s="3" t="s">
        <v>999</v>
      </c>
      <c r="S44" s="59">
        <f>IF(ISNA(VLOOKUP(Table1[[#This Row],[Part Number]],'Multi-level BOM'!V$4:V$449,1,FALSE)),0,Table1[[#This Row],[Remaining Extended cost]])</f>
        <v>1.7199495503399866</v>
      </c>
    </row>
    <row r="45" spans="1:19" ht="30" x14ac:dyDescent="0.25">
      <c r="A45" s="1" t="s">
        <v>48</v>
      </c>
      <c r="B45" s="4" t="s">
        <v>826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827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  <c r="S45" s="36">
        <f>IF(ISNA(VLOOKUP(Table1[[#This Row],[Part Number]],'Multi-level BOM'!V$4:V$449,1,FALSE)),0,Table1[[#This Row],[Remaining Extended cost]])</f>
        <v>0</v>
      </c>
    </row>
    <row r="46" spans="1:19" x14ac:dyDescent="0.25">
      <c r="A46" s="1" t="s">
        <v>49</v>
      </c>
      <c r="B46" s="4" t="s">
        <v>838</v>
      </c>
      <c r="C46" s="1" t="s">
        <v>694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836</v>
      </c>
      <c r="H46" s="2">
        <v>1</v>
      </c>
      <c r="I46" s="1" t="s">
        <v>786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  <c r="S46" s="36">
        <f>IF(ISNA(VLOOKUP(Table1[[#This Row],[Part Number]],'Multi-level BOM'!V$4:V$449,1,FALSE)),0,Table1[[#This Row],[Remaining Extended cost]])</f>
        <v>0</v>
      </c>
    </row>
    <row r="47" spans="1:19" x14ac:dyDescent="0.25">
      <c r="A47" s="1" t="s">
        <v>50</v>
      </c>
      <c r="B47" s="4" t="s">
        <v>839</v>
      </c>
      <c r="C47" s="1" t="s">
        <v>694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836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  <c r="S47" s="36">
        <f>IF(ISNA(VLOOKUP(Table1[[#This Row],[Part Number]],'Multi-level BOM'!V$4:V$449,1,FALSE)),0,Table1[[#This Row],[Remaining Extended cost]])</f>
        <v>0</v>
      </c>
    </row>
    <row r="48" spans="1:19" x14ac:dyDescent="0.25">
      <c r="A48" s="1" t="s">
        <v>51</v>
      </c>
      <c r="B48" s="16" t="s">
        <v>921</v>
      </c>
      <c r="C48" s="1" t="s">
        <v>705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922</v>
      </c>
      <c r="H48" s="2">
        <v>3</v>
      </c>
      <c r="I48" s="1" t="s">
        <v>786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923</v>
      </c>
      <c r="S48" s="36">
        <f>IF(ISNA(VLOOKUP(Table1[[#This Row],[Part Number]],'Multi-level BOM'!V$4:V$449,1,FALSE)),0,Table1[[#This Row],[Remaining Extended cost]])</f>
        <v>0</v>
      </c>
    </row>
    <row r="49" spans="1:19" x14ac:dyDescent="0.25">
      <c r="A49" s="1" t="s">
        <v>52</v>
      </c>
      <c r="B49" s="4" t="s">
        <v>837</v>
      </c>
      <c r="C49" s="1" t="s">
        <v>694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836</v>
      </c>
      <c r="H49" s="2">
        <v>1</v>
      </c>
      <c r="I49" s="1" t="s">
        <v>786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  <c r="S49" s="36">
        <f>IF(ISNA(VLOOKUP(Table1[[#This Row],[Part Number]],'Multi-level BOM'!V$4:V$449,1,FALSE)),0,Table1[[#This Row],[Remaining Extended cost]])</f>
        <v>0</v>
      </c>
    </row>
    <row r="50" spans="1:19" x14ac:dyDescent="0.25">
      <c r="A50" s="1" t="s">
        <v>53</v>
      </c>
      <c r="B50" t="s">
        <v>840</v>
      </c>
      <c r="C50" s="1" t="s">
        <v>656</v>
      </c>
      <c r="D50" s="3">
        <v>34.1</v>
      </c>
      <c r="F50" s="3">
        <f>9%*Table1[[#This Row],[Cost ]]</f>
        <v>3.069</v>
      </c>
      <c r="G50" s="1" t="s">
        <v>841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  <c r="S50" s="36">
        <f>IF(ISNA(VLOOKUP(Table1[[#This Row],[Part Number]],'Multi-level BOM'!V$4:V$449,1,FALSE)),0,Table1[[#This Row],[Remaining Extended cost]])</f>
        <v>0</v>
      </c>
    </row>
    <row r="51" spans="1:19" x14ac:dyDescent="0.25">
      <c r="A51" s="1" t="s">
        <v>54</v>
      </c>
      <c r="B51" t="s">
        <v>840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841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  <c r="S51" s="36">
        <f>IF(ISNA(VLOOKUP(Table1[[#This Row],[Part Number]],'Multi-level BOM'!V$4:V$449,1,FALSE)),0,Table1[[#This Row],[Remaining Extended cost]])</f>
        <v>0</v>
      </c>
    </row>
    <row r="52" spans="1:19" ht="45" x14ac:dyDescent="0.25">
      <c r="A52" s="1" t="s">
        <v>55</v>
      </c>
      <c r="B52" s="4" t="s">
        <v>842</v>
      </c>
      <c r="C52" s="1" t="s">
        <v>656</v>
      </c>
      <c r="D52" s="3">
        <v>39.99</v>
      </c>
      <c r="F52" s="3">
        <f>9%*Table1[[#This Row],[Cost ]]</f>
        <v>3.5991</v>
      </c>
      <c r="G52" s="5" t="s">
        <v>843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  <c r="S52" s="36">
        <f>IF(ISNA(VLOOKUP(Table1[[#This Row],[Part Number]],'Multi-level BOM'!V$4:V$449,1,FALSE)),0,Table1[[#This Row],[Remaining Extended cost]])</f>
        <v>0</v>
      </c>
    </row>
    <row r="53" spans="1:19" ht="45" x14ac:dyDescent="0.25">
      <c r="A53" s="1" t="s">
        <v>56</v>
      </c>
      <c r="B53" s="4" t="s">
        <v>845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849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  <c r="S53" s="36">
        <f>IF(ISNA(VLOOKUP(Table1[[#This Row],[Part Number]],'Multi-level BOM'!V$4:V$449,1,FALSE)),0,Table1[[#This Row],[Remaining Extended cost]])</f>
        <v>0</v>
      </c>
    </row>
    <row r="54" spans="1:19" x14ac:dyDescent="0.25">
      <c r="A54" s="1" t="s">
        <v>57</v>
      </c>
      <c r="B54" s="16" t="s">
        <v>912</v>
      </c>
      <c r="C54" s="1" t="s">
        <v>856</v>
      </c>
      <c r="D54" s="3">
        <v>46.71</v>
      </c>
      <c r="E54" s="3">
        <v>6</v>
      </c>
      <c r="F54" s="3">
        <f>9%*Table1[[#This Row],[Cost ]]</f>
        <v>4.2039</v>
      </c>
      <c r="G54" s="1" t="s">
        <v>913</v>
      </c>
      <c r="H54" s="2">
        <v>1</v>
      </c>
      <c r="I54" s="1" t="s">
        <v>858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  <c r="S54" s="36">
        <f>IF(ISNA(VLOOKUP(Table1[[#This Row],[Part Number]],'Multi-level BOM'!V$4:V$449,1,FALSE)),0,Table1[[#This Row],[Remaining Extended cost]])</f>
        <v>0</v>
      </c>
    </row>
    <row r="55" spans="1:19" ht="30" x14ac:dyDescent="0.25">
      <c r="A55" s="1" t="s">
        <v>58</v>
      </c>
      <c r="B55" s="4" t="s">
        <v>847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848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  <c r="S55" s="36">
        <f>IF(ISNA(VLOOKUP(Table1[[#This Row],[Part Number]],'Multi-level BOM'!V$4:V$449,1,FALSE)),0,Table1[[#This Row],[Remaining Extended cost]])</f>
        <v>0</v>
      </c>
    </row>
    <row r="56" spans="1:19" ht="30" x14ac:dyDescent="0.25">
      <c r="A56" s="1" t="s">
        <v>59</v>
      </c>
      <c r="B56" s="4" t="s">
        <v>850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851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  <c r="S56" s="36">
        <f>IF(ISNA(VLOOKUP(Table1[[#This Row],[Part Number]],'Multi-level BOM'!V$4:V$449,1,FALSE)),0,Table1[[#This Row],[Remaining Extended cost]])</f>
        <v>0</v>
      </c>
    </row>
    <row r="57" spans="1:19" ht="45" x14ac:dyDescent="0.25">
      <c r="A57" s="1" t="s">
        <v>60</v>
      </c>
      <c r="B57" s="4" t="s">
        <v>855</v>
      </c>
      <c r="C57" s="1" t="s">
        <v>856</v>
      </c>
      <c r="D57" s="3">
        <v>48.96</v>
      </c>
      <c r="E57" s="3">
        <v>10</v>
      </c>
      <c r="F57" s="3">
        <v>0</v>
      </c>
      <c r="G57" s="5" t="s">
        <v>857</v>
      </c>
      <c r="H57" s="2">
        <v>1</v>
      </c>
      <c r="I57" s="1" t="s">
        <v>858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  <c r="S57" s="36">
        <f>IF(ISNA(VLOOKUP(Table1[[#This Row],[Part Number]],'Multi-level BOM'!V$4:V$449,1,FALSE)),0,Table1[[#This Row],[Remaining Extended cost]])</f>
        <v>0</v>
      </c>
    </row>
    <row r="58" spans="1:19" ht="45" x14ac:dyDescent="0.25">
      <c r="A58" s="1" t="s">
        <v>61</v>
      </c>
      <c r="B58" s="58" t="s">
        <v>862</v>
      </c>
      <c r="C58" s="1" t="s">
        <v>856</v>
      </c>
      <c r="D58" s="3">
        <v>73.959999999999994</v>
      </c>
      <c r="E58" s="3">
        <v>15</v>
      </c>
      <c r="F58" s="3">
        <v>0</v>
      </c>
      <c r="G58" s="1" t="s">
        <v>861</v>
      </c>
      <c r="H58" s="2">
        <v>1</v>
      </c>
      <c r="I58" s="1" t="s">
        <v>786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882</v>
      </c>
      <c r="S58" s="36">
        <f>IF(ISNA(VLOOKUP(Table1[[#This Row],[Part Number]],'Multi-level BOM'!V$4:V$449,1,FALSE)),0,Table1[[#This Row],[Remaining Extended cost]])</f>
        <v>0</v>
      </c>
    </row>
    <row r="59" spans="1:19" ht="45" x14ac:dyDescent="0.25">
      <c r="A59" s="1" t="s">
        <v>62</v>
      </c>
      <c r="B59" s="4" t="s">
        <v>863</v>
      </c>
      <c r="C59" s="1" t="s">
        <v>856</v>
      </c>
      <c r="D59" s="3">
        <v>69.08</v>
      </c>
      <c r="E59" s="3">
        <v>10</v>
      </c>
      <c r="F59" s="3">
        <v>0</v>
      </c>
      <c r="G59" s="1" t="s">
        <v>859</v>
      </c>
      <c r="H59" s="2">
        <v>1</v>
      </c>
      <c r="I59" s="1" t="s">
        <v>786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  <c r="S59" s="36">
        <f>IF(ISNA(VLOOKUP(Table1[[#This Row],[Part Number]],'Multi-level BOM'!V$4:V$449,1,FALSE)),0,Table1[[#This Row],[Remaining Extended cost]])</f>
        <v>0</v>
      </c>
    </row>
    <row r="60" spans="1:19" ht="30" x14ac:dyDescent="0.25">
      <c r="A60" s="1" t="s">
        <v>63</v>
      </c>
      <c r="B60" s="4" t="s">
        <v>866</v>
      </c>
      <c r="C60" s="1" t="s">
        <v>656</v>
      </c>
      <c r="D60" s="3">
        <v>28.68</v>
      </c>
      <c r="F60" s="3">
        <f>9%*Table1[[#This Row],[Cost ]]</f>
        <v>2.5811999999999999</v>
      </c>
      <c r="G60" s="5" t="s">
        <v>867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31.261199999999999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" t="s">
        <v>1004</v>
      </c>
      <c r="S60" s="36">
        <f>IF(ISNA(VLOOKUP(Table1[[#This Row],[Part Number]],'Multi-level BOM'!V$4:V$449,1,FALSE)),0,Table1[[#This Row],[Remaining Extended cost]])</f>
        <v>31.261199999999999</v>
      </c>
    </row>
    <row r="61" spans="1:19" ht="30" x14ac:dyDescent="0.25">
      <c r="A61" s="1" t="s">
        <v>64</v>
      </c>
      <c r="B61" s="4" t="s">
        <v>985</v>
      </c>
      <c r="C61" s="1" t="s">
        <v>656</v>
      </c>
      <c r="D61" s="3">
        <v>13.99</v>
      </c>
      <c r="F61" s="3">
        <f>9%*Table1[[#This Row],[Cost ]]</f>
        <v>1.2590999999999999</v>
      </c>
      <c r="G61" s="5" t="s">
        <v>972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15.2491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  <c r="S61" s="36">
        <f>IF(ISNA(VLOOKUP(Table1[[#This Row],[Part Number]],'Multi-level BOM'!V$4:V$449,1,FALSE)),0,Table1[[#This Row],[Remaining Extended cost]])</f>
        <v>0</v>
      </c>
    </row>
    <row r="62" spans="1:19" ht="30" x14ac:dyDescent="0.25">
      <c r="A62" s="1" t="s">
        <v>65</v>
      </c>
      <c r="B62" s="4" t="s">
        <v>869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868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  <c r="S62" s="36">
        <f>IF(ISNA(VLOOKUP(Table1[[#This Row],[Part Number]],'Multi-level BOM'!V$4:V$449,1,FALSE)),0,Table1[[#This Row],[Remaining Extended cost]])</f>
        <v>0</v>
      </c>
    </row>
    <row r="63" spans="1:19" ht="30" x14ac:dyDescent="0.25">
      <c r="A63" s="1" t="s">
        <v>66</v>
      </c>
      <c r="B63" s="16" t="s">
        <v>870</v>
      </c>
      <c r="C63" s="1" t="s">
        <v>974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975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3</v>
      </c>
      <c r="O63" s="49">
        <f>Table1[[#This Row],[Order quantity]]+Table1[[#This Row],[quantity on-hand]]-Table1[[#This Row],[extended quantity]]</f>
        <v>0</v>
      </c>
      <c r="P63" s="51">
        <f>IFERROR(Table1[[#This Row],[Order quantity]]*(Table1[[#This Row],[Cost ]]+Table1[[#This Row],[shipping]]+Table1[[#This Row],[Tax]]),0)</f>
        <v>15.266750000000002</v>
      </c>
      <c r="Q63" s="36">
        <f>IFERROR(IF(Table1[[#This Row],[Order quantity]]=0,0,Table1[[#This Row],[leftover material]]*(Table1[[#This Row],[Cost ]]+Table1[[#This Row],[shipping]]+Table1[[#This Row],[Tax]])),0)</f>
        <v>0</v>
      </c>
      <c r="R63" s="3" t="s">
        <v>989</v>
      </c>
      <c r="S63" s="36">
        <f>IF(ISNA(VLOOKUP(Table1[[#This Row],[Part Number]],'Multi-level BOM'!V$4:V$449,1,FALSE)),0,Table1[[#This Row],[Remaining Extended cost]])</f>
        <v>15.266750000000002</v>
      </c>
    </row>
    <row r="64" spans="1:19" ht="30" x14ac:dyDescent="0.25">
      <c r="A64" s="1" t="s">
        <v>67</v>
      </c>
      <c r="B64" s="4" t="s">
        <v>875</v>
      </c>
      <c r="C64" s="1" t="s">
        <v>938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964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12</v>
      </c>
      <c r="O64" s="49">
        <f>Table1[[#This Row],[Order quantity]]+Table1[[#This Row],[quantity on-hand]]-Table1[[#This Row],[extended quantity]]</f>
        <v>0</v>
      </c>
      <c r="P64" s="51">
        <f>IFERROR(Table1[[#This Row],[Order quantity]]*(Table1[[#This Row],[Cost ]]+Table1[[#This Row],[shipping]]+Table1[[#This Row],[Tax]]),0)</f>
        <v>1.6511515683263871</v>
      </c>
      <c r="Q64" s="36">
        <f>IFERROR(IF(Table1[[#This Row],[Order quantity]]=0,0,Table1[[#This Row],[leftover material]]*(Table1[[#This Row],[Cost ]]+Table1[[#This Row],[shipping]]+Table1[[#This Row],[Tax]])),0)</f>
        <v>0</v>
      </c>
      <c r="R64" s="3" t="s">
        <v>999</v>
      </c>
      <c r="S64" s="59">
        <f>IF(ISNA(VLOOKUP(Table1[[#This Row],[Part Number]],'Multi-level BOM'!V$4:V$449,1,FALSE)),0,Table1[[#This Row],[Remaining Extended cost]])</f>
        <v>1.6511515683263871</v>
      </c>
    </row>
    <row r="65" spans="1:19" ht="30" x14ac:dyDescent="0.25">
      <c r="A65" s="1" t="s">
        <v>68</v>
      </c>
      <c r="B65" s="4" t="s">
        <v>878</v>
      </c>
      <c r="C65" s="1" t="s">
        <v>938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968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91</v>
      </c>
      <c r="P65" s="51">
        <f>IFERROR(Table1[[#This Row],[Order quantity]]*(Table1[[#This Row],[Cost ]]+Table1[[#This Row],[shipping]]+Table1[[#This Row],[Tax]]),0)</f>
        <v>2.4354485632814207</v>
      </c>
      <c r="Q65" s="36">
        <f>IFERROR(IF(Table1[[#This Row],[Order quantity]]=0,0,Table1[[#This Row],[leftover material]]*(Table1[[#This Row],[Cost ]]+Table1[[#This Row],[shipping]]+Table1[[#This Row],[Tax]])),0)</f>
        <v>2.2162581925860927</v>
      </c>
      <c r="R65" s="3" t="s">
        <v>999</v>
      </c>
      <c r="S65" s="59">
        <f>IF(ISNA(VLOOKUP(Table1[[#This Row],[Part Number]],'Multi-level BOM'!V$4:V$449,1,FALSE)),0,Table1[[#This Row],[Remaining Extended cost]])</f>
        <v>2.4354485632814207</v>
      </c>
    </row>
    <row r="66" spans="1:19" x14ac:dyDescent="0.25">
      <c r="A66" s="1" t="s">
        <v>69</v>
      </c>
      <c r="B66" s="4" t="s">
        <v>889</v>
      </c>
      <c r="C66" s="1" t="s">
        <v>938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958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8</v>
      </c>
      <c r="O66" s="49">
        <f>Table1[[#This Row],[Order quantity]]+Table1[[#This Row],[quantity on-hand]]-Table1[[#This Row],[extended quantity]]</f>
        <v>0</v>
      </c>
      <c r="P66" s="51">
        <f>IFERROR(Table1[[#This Row],[Order quantity]]*(Table1[[#This Row],[Cost ]]+Table1[[#This Row],[shipping]]+Table1[[#This Row],[Tax]]),0)</f>
        <v>1.7612283395481458</v>
      </c>
      <c r="Q66" s="36">
        <f>IFERROR(IF(Table1[[#This Row],[Order quantity]]=0,0,Table1[[#This Row],[leftover material]]*(Table1[[#This Row],[Cost ]]+Table1[[#This Row],[shipping]]+Table1[[#This Row],[Tax]])),0)</f>
        <v>0</v>
      </c>
      <c r="R66" s="3" t="s">
        <v>999</v>
      </c>
      <c r="S66" s="59">
        <f>IF(ISNA(VLOOKUP(Table1[[#This Row],[Part Number]],'Multi-level BOM'!V$4:V$449,1,FALSE)),0,Table1[[#This Row],[Remaining Extended cost]])</f>
        <v>1.7612283395481458</v>
      </c>
    </row>
    <row r="67" spans="1:19" x14ac:dyDescent="0.25">
      <c r="A67" s="1" t="s">
        <v>70</v>
      </c>
      <c r="B67" s="16" t="s">
        <v>892</v>
      </c>
      <c r="C67" s="1" t="s">
        <v>705</v>
      </c>
      <c r="D67" s="3">
        <f>4.69/13</f>
        <v>0.36076923076923079</v>
      </c>
      <c r="F67" s="3">
        <f>9%*Table1[[#This Row],[Cost ]]</f>
        <v>3.2469230769230771E-2</v>
      </c>
      <c r="G67" s="1" t="s">
        <v>909</v>
      </c>
      <c r="H67" s="2">
        <v>12</v>
      </c>
      <c r="I67" s="1" t="s">
        <v>910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923</v>
      </c>
      <c r="S67" s="36">
        <f>IF(ISNA(VLOOKUP(Table1[[#This Row],[Part Number]],'Multi-level BOM'!V$4:V$449,1,FALSE)),0,Table1[[#This Row],[Remaining Extended cost]])</f>
        <v>0</v>
      </c>
    </row>
    <row r="68" spans="1:19" x14ac:dyDescent="0.25">
      <c r="A68" s="1" t="s">
        <v>71</v>
      </c>
      <c r="B68" s="4" t="s">
        <v>911</v>
      </c>
      <c r="C68" s="1" t="s">
        <v>705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786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  <c r="S68" s="36">
        <f>IF(ISNA(VLOOKUP(Table1[[#This Row],[Part Number]],'Multi-level BOM'!V$4:V$449,1,FALSE)),0,Table1[[#This Row],[Remaining Extended cost]])</f>
        <v>0</v>
      </c>
    </row>
    <row r="69" spans="1:19" ht="30" x14ac:dyDescent="0.25">
      <c r="A69" s="1" t="s">
        <v>72</v>
      </c>
      <c r="B69" s="4" t="s">
        <v>897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898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  <c r="S69" s="36">
        <f>IF(ISNA(VLOOKUP(Table1[[#This Row],[Part Number]],'Multi-level BOM'!V$4:V$449,1,FALSE)),0,Table1[[#This Row],[Remaining Extended cost]])</f>
        <v>0</v>
      </c>
    </row>
    <row r="70" spans="1:19" x14ac:dyDescent="0.25">
      <c r="A70" s="1" t="s">
        <v>73</v>
      </c>
      <c r="B70" s="16" t="s">
        <v>908</v>
      </c>
      <c r="C70" s="1" t="s">
        <v>705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786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  <c r="S70" s="36">
        <f>IF(ISNA(VLOOKUP(Table1[[#This Row],[Part Number]],'Multi-level BOM'!V$4:V$449,1,FALSE)),0,Table1[[#This Row],[Remaining Extended cost]])</f>
        <v>0</v>
      </c>
    </row>
    <row r="71" spans="1:19" x14ac:dyDescent="0.25">
      <c r="A71" s="1" t="s">
        <v>74</v>
      </c>
      <c r="B71" s="4" t="s">
        <v>927</v>
      </c>
      <c r="C71" s="1" t="s">
        <v>705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923</v>
      </c>
      <c r="S71" s="36">
        <f>IF(ISNA(VLOOKUP(Table1[[#This Row],[Part Number]],'Multi-level BOM'!V$4:V$449,1,FALSE)),0,Table1[[#This Row],[Remaining Extended cost]])</f>
        <v>0</v>
      </c>
    </row>
    <row r="72" spans="1:19" x14ac:dyDescent="0.25">
      <c r="A72" s="1" t="s">
        <v>75</v>
      </c>
      <c r="B72" t="s">
        <v>935</v>
      </c>
      <c r="C72" s="1" t="s">
        <v>856</v>
      </c>
      <c r="D72" s="3">
        <v>1.49</v>
      </c>
      <c r="E72" s="3">
        <v>5</v>
      </c>
      <c r="F72" s="3">
        <f>9%*Table1[[#This Row],[Cost ]]</f>
        <v>0.1341</v>
      </c>
      <c r="G72" s="1" t="s">
        <v>936</v>
      </c>
      <c r="H72" s="2">
        <v>1</v>
      </c>
      <c r="I72" s="1" t="s">
        <v>937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  <c r="S72" s="36">
        <f>IF(ISNA(VLOOKUP(Table1[[#This Row],[Part Number]],'Multi-level BOM'!V$4:V$449,1,FALSE)),0,Table1[[#This Row],[Remaining Extended cost]])</f>
        <v>0</v>
      </c>
    </row>
    <row r="73" spans="1:19" ht="30" x14ac:dyDescent="0.25">
      <c r="A73" s="1" t="s">
        <v>76</v>
      </c>
      <c r="B73" s="4" t="s">
        <v>942</v>
      </c>
      <c r="C73" s="1" t="s">
        <v>943</v>
      </c>
      <c r="D73" s="3">
        <f>10.97/10</f>
        <v>1.097</v>
      </c>
      <c r="E73" s="3">
        <f>2.5/10</f>
        <v>0.25</v>
      </c>
      <c r="F73" s="3">
        <v>0</v>
      </c>
      <c r="G73" s="1" t="s">
        <v>941</v>
      </c>
      <c r="H73" s="2">
        <v>10</v>
      </c>
      <c r="I73" s="1" t="s">
        <v>786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  <c r="S73" s="36">
        <f>IF(ISNA(VLOOKUP(Table1[[#This Row],[Part Number]],'Multi-level BOM'!V$4:V$449,1,FALSE)),0,Table1[[#This Row],[Remaining Extended cost]])</f>
        <v>0</v>
      </c>
    </row>
    <row r="74" spans="1:19" x14ac:dyDescent="0.25">
      <c r="A74" s="1" t="s">
        <v>77</v>
      </c>
      <c r="B74" s="4" t="s">
        <v>984</v>
      </c>
      <c r="C74" s="1" t="s">
        <v>938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983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10"/>
      <c r="M74" s="40"/>
      <c r="N74" s="49">
        <f>CEILING((Table1[[#This Row],[extended quantity]]-Table1[[#This Row],[quantity on-hand]])/Table1[[#This Row],[Minimum order quantity]],1)*Table1[[#This Row],[Minimum order quantity]]</f>
        <v>12</v>
      </c>
      <c r="O74" s="49">
        <f>Table1[[#This Row],[Order quantity]]+Table1[[#This Row],[quantity on-hand]]-Table1[[#This Row],[extended quantity]]</f>
        <v>0</v>
      </c>
      <c r="P74" s="51">
        <f>IFERROR(Table1[[#This Row],[Order quantity]]*(Table1[[#This Row],[Cost ]]+Table1[[#This Row],[shipping]]+Table1[[#This Row],[Tax]]),0)</f>
        <v>1.3209212546611093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" t="s">
        <v>999</v>
      </c>
      <c r="S74" s="59">
        <f>IF(ISNA(VLOOKUP(Table1[[#This Row],[Part Number]],'Multi-level BOM'!V$4:V$449,1,FALSE)),0,Table1[[#This Row],[Remaining Extended cost]])</f>
        <v>1.3209212546611093</v>
      </c>
    </row>
    <row r="75" spans="1:19" x14ac:dyDescent="0.25">
      <c r="A75" s="1" t="s">
        <v>78</v>
      </c>
      <c r="B75" s="4" t="s">
        <v>1013</v>
      </c>
      <c r="C75" s="1" t="s">
        <v>1011</v>
      </c>
      <c r="D75" s="3">
        <v>1.33</v>
      </c>
      <c r="F75" s="3">
        <f>9%*Table1[[#This Row],[Cost ]]</f>
        <v>0.1197</v>
      </c>
      <c r="G75" s="1" t="s">
        <v>1012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10"/>
      <c r="M75" s="40"/>
      <c r="N75" s="49">
        <f>CEILING((Table1[[#This Row],[extended quantity]]-Table1[[#This Row],[quantity on-hand]])/Table1[[#This Row],[Minimum order quantity]],1)*Table1[[#This Row],[Minimum order quantity]]</f>
        <v>1</v>
      </c>
      <c r="O75" s="49">
        <f>Table1[[#This Row],[Order quantity]]+Table1[[#This Row],[quantity on-hand]]-Table1[[#This Row],[extended quantity]]</f>
        <v>0</v>
      </c>
      <c r="P75" s="51">
        <f>IFERROR(Table1[[#This Row],[Order quantity]]*(Table1[[#This Row],[Cost ]]+Table1[[#This Row],[shipping]]+Table1[[#This Row],[Tax]]),0)</f>
        <v>1.4497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  <c r="S75" s="36">
        <f>IF(ISNA(VLOOKUP(Table1[[#This Row],[Part Number]],'Multi-level BOM'!V$4:V$449,1,FALSE)),0,Table1[[#This Row],[Remaining Extended cost]])</f>
        <v>0</v>
      </c>
    </row>
    <row r="76" spans="1:19" x14ac:dyDescent="0.25">
      <c r="A76" s="1" t="s">
        <v>79</v>
      </c>
      <c r="B76" s="66" t="s">
        <v>1007</v>
      </c>
      <c r="C76" s="1" t="s">
        <v>856</v>
      </c>
      <c r="D76" s="3">
        <v>63.64</v>
      </c>
      <c r="F76" s="3">
        <v>0</v>
      </c>
      <c r="G76" s="1" t="s">
        <v>1008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10"/>
      <c r="M76" s="40"/>
      <c r="N76" s="49">
        <f>CEILING((Table1[[#This Row],[extended quantity]]-Table1[[#This Row],[quantity on-hand]])/Table1[[#This Row],[Minimum order quantity]],1)*Table1[[#This Row],[Minimum order quantity]]</f>
        <v>1</v>
      </c>
      <c r="O76" s="49">
        <f>Table1[[#This Row],[Order quantity]]+Table1[[#This Row],[quantity on-hand]]-Table1[[#This Row],[extended quantity]]</f>
        <v>0</v>
      </c>
      <c r="P76" s="51">
        <f>IFERROR(Table1[[#This Row],[Order quantity]]*(Table1[[#This Row],[Cost ]]+Table1[[#This Row],[shipping]]+Table1[[#This Row],[Tax]]),0)</f>
        <v>63.64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  <c r="S76" s="36">
        <f>IF(ISNA(VLOOKUP(Table1[[#This Row],[Part Number]],'Multi-level BOM'!V$4:V$449,1,FALSE)),0,Table1[[#This Row],[Remaining Extended cost]])</f>
        <v>0</v>
      </c>
    </row>
    <row r="77" spans="1:19" ht="30" x14ac:dyDescent="0.25">
      <c r="A77" s="1" t="s">
        <v>80</v>
      </c>
      <c r="B77" s="4" t="s">
        <v>1009</v>
      </c>
      <c r="C77" s="1" t="s">
        <v>1011</v>
      </c>
      <c r="D77" s="3">
        <v>3.01</v>
      </c>
      <c r="F77" s="3">
        <f>9%*Table1[[#This Row],[Cost ]]</f>
        <v>0.27089999999999997</v>
      </c>
      <c r="G77" s="1" t="s">
        <v>1010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10"/>
      <c r="M77" s="40"/>
      <c r="N77" s="49">
        <f>CEILING((Table1[[#This Row],[extended quantity]]-Table1[[#This Row],[quantity on-hand]])/Table1[[#This Row],[Minimum order quantity]],1)*Table1[[#This Row],[Minimum order quantity]]</f>
        <v>1</v>
      </c>
      <c r="O77" s="49">
        <f>Table1[[#This Row],[Order quantity]]+Table1[[#This Row],[quantity on-hand]]-Table1[[#This Row],[extended quantity]]</f>
        <v>0</v>
      </c>
      <c r="P77" s="51">
        <f>IFERROR(Table1[[#This Row],[Order quantity]]*(Table1[[#This Row],[Cost ]]+Table1[[#This Row],[shipping]]+Table1[[#This Row],[Tax]]),0)</f>
        <v>3.2808999999999999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  <c r="S77" s="36">
        <f>IF(ISNA(VLOOKUP(Table1[[#This Row],[Part Number]],'Multi-level BOM'!V$4:V$449,1,FALSE)),0,Table1[[#This Row],[Remaining Extended cost]])</f>
        <v>0</v>
      </c>
    </row>
    <row r="78" spans="1:19" x14ac:dyDescent="0.25">
      <c r="A78" s="1" t="s">
        <v>81</v>
      </c>
      <c r="B78" s="4" t="s">
        <v>1014</v>
      </c>
      <c r="C78" s="1" t="s">
        <v>1011</v>
      </c>
      <c r="D78" s="3">
        <v>5.0999999999999996</v>
      </c>
      <c r="F78" s="3">
        <f>9%*Table1[[#This Row],[Cost ]]</f>
        <v>0.45899999999999996</v>
      </c>
      <c r="G78" s="1" t="s">
        <v>1015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10"/>
      <c r="M78" s="40"/>
      <c r="N78" s="49">
        <f>CEILING((Table1[[#This Row],[extended quantity]]-Table1[[#This Row],[quantity on-hand]])/Table1[[#This Row],[Minimum order quantity]],1)*Table1[[#This Row],[Minimum order quantity]]</f>
        <v>1</v>
      </c>
      <c r="O78" s="49">
        <f>Table1[[#This Row],[Order quantity]]+Table1[[#This Row],[quantity on-hand]]-Table1[[#This Row],[extended quantity]]</f>
        <v>0</v>
      </c>
      <c r="P78" s="51">
        <f>IFERROR(Table1[[#This Row],[Order quantity]]*(Table1[[#This Row],[Cost ]]+Table1[[#This Row],[shipping]]+Table1[[#This Row],[Tax]]),0)</f>
        <v>5.5589999999999993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  <c r="S78" s="36">
        <f>IF(ISNA(VLOOKUP(Table1[[#This Row],[Part Number]],'Multi-level BOM'!V$4:V$449,1,FALSE)),0,Table1[[#This Row],[Remaining Extended cost]])</f>
        <v>0</v>
      </c>
    </row>
    <row r="79" spans="1:19" x14ac:dyDescent="0.25">
      <c r="A79" s="1" t="s">
        <v>82</v>
      </c>
      <c r="B79" s="58" t="s">
        <v>1016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>
        <f>CEILING((Table1[[#This Row],[extended quantity]]-Table1[[#This Row],[quantity on-hand]])/Table1[[#This Row],[Minimum order quantity]],1)*Table1[[#This Row],[Minimum order quantity]]</f>
        <v>1</v>
      </c>
      <c r="O79" s="49">
        <f>Table1[[#This Row],[Order quantity]]+Table1[[#This Row],[quantity on-hand]]-Table1[[#This Row],[extended quantity]]</f>
        <v>0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  <c r="S79" s="36">
        <f>IF(ISNA(VLOOKUP(Table1[[#This Row],[Part Number]],'Multi-level BOM'!V$4:V$449,1,FALSE)),0,Table1[[#This Row],[Remaining Extended cost]])</f>
        <v>0</v>
      </c>
    </row>
    <row r="80" spans="1:19" x14ac:dyDescent="0.25">
      <c r="A80" s="1" t="s">
        <v>83</v>
      </c>
      <c r="B80" s="4" t="s">
        <v>1018</v>
      </c>
      <c r="C80" s="1" t="s">
        <v>1011</v>
      </c>
      <c r="D80" s="3">
        <v>1.1000000000000001</v>
      </c>
      <c r="F80" s="3">
        <f>9%*Table1[[#This Row],[Cost ]]</f>
        <v>9.9000000000000005E-2</v>
      </c>
      <c r="G80" s="1" t="s">
        <v>1017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10"/>
      <c r="M80" s="40"/>
      <c r="N80" s="49">
        <f>CEILING((Table1[[#This Row],[extended quantity]]-Table1[[#This Row],[quantity on-hand]])/Table1[[#This Row],[Minimum order quantity]],1)*Table1[[#This Row],[Minimum order quantity]]</f>
        <v>1</v>
      </c>
      <c r="O80" s="49">
        <f>Table1[[#This Row],[Order quantity]]+Table1[[#This Row],[quantity on-hand]]-Table1[[#This Row],[extended quantity]]</f>
        <v>0</v>
      </c>
      <c r="P80" s="51">
        <f>IFERROR(Table1[[#This Row],[Order quantity]]*(Table1[[#This Row],[Cost ]]+Table1[[#This Row],[shipping]]+Table1[[#This Row],[Tax]]),0)</f>
        <v>1.1990000000000001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  <c r="S80" s="36">
        <f>IF(ISNA(VLOOKUP(Table1[[#This Row],[Part Number]],'Multi-level BOM'!V$4:V$449,1,FALSE)),0,Table1[[#This Row],[Remaining Extended cost]])</f>
        <v>0</v>
      </c>
    </row>
    <row r="81" spans="1:19" x14ac:dyDescent="0.25">
      <c r="A81" s="1" t="s">
        <v>84</v>
      </c>
      <c r="B81" s="58" t="s">
        <v>1019</v>
      </c>
      <c r="D81" s="3">
        <v>17.98</v>
      </c>
      <c r="F81" s="3">
        <f>9%*Table1[[#This Row],[Cost ]]</f>
        <v>1.6182000000000001</v>
      </c>
      <c r="G81" s="1" t="s">
        <v>1020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10"/>
      <c r="M81" s="40"/>
      <c r="N81" s="49">
        <f>CEILING((Table1[[#This Row],[extended quantity]]-Table1[[#This Row],[quantity on-hand]])/Table1[[#This Row],[Minimum order quantity]],1)*Table1[[#This Row],[Minimum order quantity]]</f>
        <v>1</v>
      </c>
      <c r="O81" s="49">
        <f>Table1[[#This Row],[Order quantity]]+Table1[[#This Row],[quantity on-hand]]-Table1[[#This Row],[extended quantity]]</f>
        <v>0</v>
      </c>
      <c r="P81" s="51">
        <f>IFERROR(Table1[[#This Row],[Order quantity]]*(Table1[[#This Row],[Cost ]]+Table1[[#This Row],[shipping]]+Table1[[#This Row],[Tax]]),0)</f>
        <v>19.598200000000002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  <c r="S81" s="36">
        <f>IF(ISNA(VLOOKUP(Table1[[#This Row],[Part Number]],'Multi-level BOM'!V$4:V$449,1,FALSE)),0,Table1[[#This Row],[Remaining Extended cost]])</f>
        <v>0</v>
      </c>
    </row>
    <row r="82" spans="1:19" ht="30" x14ac:dyDescent="0.25">
      <c r="A82" s="1" t="s">
        <v>85</v>
      </c>
      <c r="B82" s="58" t="s">
        <v>1022</v>
      </c>
      <c r="C82" s="1" t="s">
        <v>656</v>
      </c>
      <c r="D82" s="3">
        <f>10.99/2</f>
        <v>5.4950000000000001</v>
      </c>
      <c r="F82" s="3">
        <f>9%*Table1[[#This Row],[Cost ]]</f>
        <v>0.49454999999999999</v>
      </c>
      <c r="G82" s="1" t="s">
        <v>1021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10"/>
      <c r="M82" s="40"/>
      <c r="N82" s="49">
        <f>CEILING((Table1[[#This Row],[extended quantity]]-Table1[[#This Row],[quantity on-hand]])/Table1[[#This Row],[Minimum order quantity]],1)*Table1[[#This Row],[Minimum order quantity]]</f>
        <v>2</v>
      </c>
      <c r="O82" s="49">
        <f>Table1[[#This Row],[Order quantity]]+Table1[[#This Row],[quantity on-hand]]-Table1[[#This Row],[extended quantity]]</f>
        <v>1</v>
      </c>
      <c r="P82" s="51">
        <f>IFERROR(Table1[[#This Row],[Order quantity]]*(Table1[[#This Row],[Cost ]]+Table1[[#This Row],[shipping]]+Table1[[#This Row],[Tax]]),0)</f>
        <v>11.979100000000001</v>
      </c>
      <c r="Q82" s="36">
        <f>IFERROR(IF(Table1[[#This Row],[Order quantity]]=0,0,Table1[[#This Row],[leftover material]]*(Table1[[#This Row],[Cost ]]+Table1[[#This Row],[shipping]]+Table1[[#This Row],[Tax]])),0)</f>
        <v>5.9895500000000004</v>
      </c>
      <c r="R82" s="36"/>
      <c r="S82" s="36">
        <f>IF(ISNA(VLOOKUP(Table1[[#This Row],[Part Number]],'Multi-level BOM'!V$4:V$449,1,FALSE)),0,Table1[[#This Row],[Remaining Extended cost]])</f>
        <v>0</v>
      </c>
    </row>
    <row r="83" spans="1:19" ht="30" x14ac:dyDescent="0.25">
      <c r="A83" s="1" t="s">
        <v>86</v>
      </c>
      <c r="B83" s="58" t="s">
        <v>1023</v>
      </c>
      <c r="C83" s="1" t="s">
        <v>656</v>
      </c>
      <c r="D83" s="3">
        <f>9.39/2</f>
        <v>4.6950000000000003</v>
      </c>
      <c r="F83" s="3">
        <f>9%*Table1[[#This Row],[Cost ]]</f>
        <v>0.42255000000000004</v>
      </c>
      <c r="G83" s="1" t="s">
        <v>1024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10"/>
      <c r="M83" s="40"/>
      <c r="N83" s="49">
        <f>CEILING((Table1[[#This Row],[extended quantity]]-Table1[[#This Row],[quantity on-hand]])/Table1[[#This Row],[Minimum order quantity]],1)*Table1[[#This Row],[Minimum order quantity]]</f>
        <v>2</v>
      </c>
      <c r="O83" s="49">
        <f>Table1[[#This Row],[Order quantity]]+Table1[[#This Row],[quantity on-hand]]-Table1[[#This Row],[extended quantity]]</f>
        <v>1</v>
      </c>
      <c r="P83" s="51">
        <f>IFERROR(Table1[[#This Row],[Order quantity]]*(Table1[[#This Row],[Cost ]]+Table1[[#This Row],[shipping]]+Table1[[#This Row],[Tax]]),0)</f>
        <v>10.235100000000001</v>
      </c>
      <c r="Q83" s="36">
        <f>IFERROR(IF(Table1[[#This Row],[Order quantity]]=0,0,Table1[[#This Row],[leftover material]]*(Table1[[#This Row],[Cost ]]+Table1[[#This Row],[shipping]]+Table1[[#This Row],[Tax]])),0)</f>
        <v>5.1175500000000005</v>
      </c>
      <c r="R83" s="36"/>
      <c r="S83" s="36">
        <f>IF(ISNA(VLOOKUP(Table1[[#This Row],[Part Number]],'Multi-level BOM'!V$4:V$449,1,FALSE)),0,Table1[[#This Row],[Remaining Extended cost]])</f>
        <v>0</v>
      </c>
    </row>
    <row r="84" spans="1:19" x14ac:dyDescent="0.25">
      <c r="A84" s="1" t="s">
        <v>87</v>
      </c>
      <c r="B84" s="4" t="s">
        <v>1025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>
        <f>CEILING((Table1[[#This Row],[extended quantity]]-Table1[[#This Row],[quantity on-hand]])/Table1[[#This Row],[Minimum order quantity]],1)*Table1[[#This Row],[Minimum order quantity]]</f>
        <v>1</v>
      </c>
      <c r="O84" s="49">
        <f>Table1[[#This Row],[Order quantity]]+Table1[[#This Row],[quantity on-hand]]-Table1[[#This Row],[extended quantity]]</f>
        <v>0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  <c r="S84" s="36">
        <f>IF(ISNA(VLOOKUP(Table1[[#This Row],[Part Number]],'Multi-level BOM'!V$4:V$449,1,FALSE)),0,Table1[[#This Row],[Remaining Extended cost]])</f>
        <v>0</v>
      </c>
    </row>
    <row r="85" spans="1:19" x14ac:dyDescent="0.25">
      <c r="A85" s="1" t="s">
        <v>88</v>
      </c>
      <c r="B85" s="4" t="s">
        <v>1026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>
        <f>CEILING((Table1[[#This Row],[extended quantity]]-Table1[[#This Row],[quantity on-hand]])/Table1[[#This Row],[Minimum order quantity]],1)*Table1[[#This Row],[Minimum order quantity]]</f>
        <v>1</v>
      </c>
      <c r="O85" s="49">
        <f>Table1[[#This Row],[Order quantity]]+Table1[[#This Row],[quantity on-hand]]-Table1[[#This Row],[extended quantity]]</f>
        <v>0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  <c r="S85" s="36">
        <f>IF(ISNA(VLOOKUP(Table1[[#This Row],[Part Number]],'Multi-level BOM'!V$4:V$449,1,FALSE)),0,Table1[[#This Row],[Remaining Extended cost]])</f>
        <v>0</v>
      </c>
    </row>
    <row r="86" spans="1:19" x14ac:dyDescent="0.25">
      <c r="A86" s="1" t="s">
        <v>89</v>
      </c>
      <c r="B86" s="64" t="s">
        <v>1027</v>
      </c>
      <c r="C86" s="1" t="s">
        <v>1028</v>
      </c>
      <c r="D86" s="3">
        <v>14.99</v>
      </c>
      <c r="F86" s="3">
        <f>9%*Table1[[#This Row],[Cost ]]</f>
        <v>1.3491</v>
      </c>
      <c r="G86" s="1" t="s">
        <v>1029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10"/>
      <c r="M86" s="40"/>
      <c r="N86" s="49">
        <f>CEILING((Table1[[#This Row],[extended quantity]]-Table1[[#This Row],[quantity on-hand]])/Table1[[#This Row],[Minimum order quantity]],1)*Table1[[#This Row],[Minimum order quantity]]</f>
        <v>1</v>
      </c>
      <c r="O86" s="49">
        <f>Table1[[#This Row],[Order quantity]]+Table1[[#This Row],[quantity on-hand]]-Table1[[#This Row],[extended quantity]]</f>
        <v>0</v>
      </c>
      <c r="P86" s="51">
        <f>IFERROR(Table1[[#This Row],[Order quantity]]*(Table1[[#This Row],[Cost ]]+Table1[[#This Row],[shipping]]+Table1[[#This Row],[Tax]]),0)</f>
        <v>16.339100000000002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  <c r="S86" s="36">
        <f>IF(ISNA(VLOOKUP(Table1[[#This Row],[Part Number]],'Multi-level BOM'!V$4:V$449,1,FALSE)),0,Table1[[#This Row],[Remaining Extended cost]])</f>
        <v>0</v>
      </c>
    </row>
    <row r="87" spans="1:19" x14ac:dyDescent="0.25">
      <c r="A87" s="1" t="s">
        <v>90</v>
      </c>
      <c r="B87" s="4" t="s">
        <v>1030</v>
      </c>
      <c r="C87" s="1" t="s">
        <v>1028</v>
      </c>
      <c r="D87" s="3">
        <v>6.15</v>
      </c>
      <c r="F87" s="3">
        <f>9%*Table1[[#This Row],[Cost ]]</f>
        <v>0.55349999999999999</v>
      </c>
      <c r="G87" s="1" t="s">
        <v>1031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10"/>
      <c r="M87" s="40"/>
      <c r="N87" s="49">
        <f>CEILING((Table1[[#This Row],[extended quantity]]-Table1[[#This Row],[quantity on-hand]])/Table1[[#This Row],[Minimum order quantity]],1)*Table1[[#This Row],[Minimum order quantity]]</f>
        <v>1</v>
      </c>
      <c r="O87" s="49">
        <f>Table1[[#This Row],[Order quantity]]+Table1[[#This Row],[quantity on-hand]]-Table1[[#This Row],[extended quantity]]</f>
        <v>0</v>
      </c>
      <c r="P87" s="51">
        <f>IFERROR(Table1[[#This Row],[Order quantity]]*(Table1[[#This Row],[Cost ]]+Table1[[#This Row],[shipping]]+Table1[[#This Row],[Tax]]),0)</f>
        <v>6.7035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  <c r="S87" s="36">
        <f>IF(ISNA(VLOOKUP(Table1[[#This Row],[Part Number]],'Multi-level BOM'!V$4:V$449,1,FALSE)),0,Table1[[#This Row],[Remaining Extended cost]])</f>
        <v>0</v>
      </c>
    </row>
    <row r="88" spans="1:19" ht="30" x14ac:dyDescent="0.25">
      <c r="A88" s="1" t="s">
        <v>91</v>
      </c>
      <c r="B88" s="58" t="s">
        <v>1033</v>
      </c>
      <c r="C88" s="1" t="s">
        <v>1028</v>
      </c>
      <c r="D88" s="3">
        <f>8.99/5</f>
        <v>1.798</v>
      </c>
      <c r="F88" s="3">
        <f>9%*Table1[[#This Row],[Cost ]]</f>
        <v>0.16181999999999999</v>
      </c>
      <c r="G88" s="1" t="s">
        <v>1032</v>
      </c>
      <c r="H88" s="35">
        <v>5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1.9598200000000001</v>
      </c>
      <c r="L88" s="10"/>
      <c r="M88" s="40"/>
      <c r="N88" s="49">
        <f>CEILING((Table1[[#This Row],[extended quantity]]-Table1[[#This Row],[quantity on-hand]])/Table1[[#This Row],[Minimum order quantity]],1)*Table1[[#This Row],[Minimum order quantity]]</f>
        <v>5</v>
      </c>
      <c r="O88" s="49">
        <f>Table1[[#This Row],[Order quantity]]+Table1[[#This Row],[quantity on-hand]]-Table1[[#This Row],[extended quantity]]</f>
        <v>4</v>
      </c>
      <c r="P88" s="51">
        <f>IFERROR(Table1[[#This Row],[Order quantity]]*(Table1[[#This Row],[Cost ]]+Table1[[#This Row],[shipping]]+Table1[[#This Row],[Tax]]),0)</f>
        <v>9.799100000000001</v>
      </c>
      <c r="Q88" s="36">
        <f>IFERROR(IF(Table1[[#This Row],[Order quantity]]=0,0,Table1[[#This Row],[leftover material]]*(Table1[[#This Row],[Cost ]]+Table1[[#This Row],[shipping]]+Table1[[#This Row],[Tax]])),0)</f>
        <v>7.8392800000000005</v>
      </c>
      <c r="R88" s="36"/>
      <c r="S88" s="36">
        <f>IF(ISNA(VLOOKUP(Table1[[#This Row],[Part Number]],'Multi-level BOM'!V$4:V$449,1,FALSE)),0,Table1[[#This Row],[Remaining Extended cost]])</f>
        <v>0</v>
      </c>
    </row>
    <row r="89" spans="1:19" x14ac:dyDescent="0.25">
      <c r="A89" s="1" t="s">
        <v>92</v>
      </c>
      <c r="B89" s="4" t="s">
        <v>1035</v>
      </c>
      <c r="C89" s="1" t="s">
        <v>1011</v>
      </c>
      <c r="D89" s="3">
        <v>2.84</v>
      </c>
      <c r="F89" s="3">
        <f>9%*Table1[[#This Row],[Cost ]]</f>
        <v>0.25559999999999999</v>
      </c>
      <c r="G89" s="1" t="s">
        <v>1034</v>
      </c>
      <c r="H89" s="2">
        <v>1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12.382399999999999</v>
      </c>
      <c r="L89" s="10"/>
      <c r="M89" s="40"/>
      <c r="N89" s="49">
        <f>CEILING((Table1[[#This Row],[extended quantity]]-Table1[[#This Row],[quantity on-hand]])/Table1[[#This Row],[Minimum order quantity]],1)*Table1[[#This Row],[Minimum order quantity]]</f>
        <v>4</v>
      </c>
      <c r="O89" s="49">
        <f>Table1[[#This Row],[Order quantity]]+Table1[[#This Row],[quantity on-hand]]-Table1[[#This Row],[extended quantity]]</f>
        <v>0</v>
      </c>
      <c r="P89" s="51">
        <f>IFERROR(Table1[[#This Row],[Order quantity]]*(Table1[[#This Row],[Cost ]]+Table1[[#This Row],[shipping]]+Table1[[#This Row],[Tax]]),0)</f>
        <v>12.382399999999999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  <c r="S89" s="36">
        <f>IF(ISNA(VLOOKUP(Table1[[#This Row],[Part Number]],'Multi-level BOM'!V$4:V$449,1,FALSE)),0,Table1[[#This Row],[Remaining Extended cost]])</f>
        <v>0</v>
      </c>
    </row>
    <row r="90" spans="1:19" ht="30" x14ac:dyDescent="0.25">
      <c r="A90" s="1" t="s">
        <v>93</v>
      </c>
      <c r="B90" s="4" t="s">
        <v>1036</v>
      </c>
      <c r="C90" s="1" t="s">
        <v>1011</v>
      </c>
      <c r="D90" s="3">
        <f>2.76/10</f>
        <v>0.27599999999999997</v>
      </c>
      <c r="F90" s="3">
        <f>9%*Table1[[#This Row],[Cost ]]</f>
        <v>2.4839999999999997E-2</v>
      </c>
      <c r="G90" s="1" t="s">
        <v>1037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3.0083999999999995</v>
      </c>
      <c r="L90" s="10"/>
      <c r="M90" s="40"/>
      <c r="N90" s="49">
        <f>CEILING((Table1[[#This Row],[extended quantity]]-Table1[[#This Row],[quantity on-hand]])/Table1[[#This Row],[Minimum order quantity]],1)*Table1[[#This Row],[Minimum order quantity]]</f>
        <v>10</v>
      </c>
      <c r="O90" s="49">
        <f>Table1[[#This Row],[Order quantity]]+Table1[[#This Row],[quantity on-hand]]-Table1[[#This Row],[extended quantity]]</f>
        <v>0</v>
      </c>
      <c r="P90" s="51">
        <f>IFERROR(Table1[[#This Row],[Order quantity]]*(Table1[[#This Row],[Cost ]]+Table1[[#This Row],[shipping]]+Table1[[#This Row],[Tax]]),0)</f>
        <v>3.0083999999999995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  <c r="S90" s="36">
        <f>IF(ISNA(VLOOKUP(Table1[[#This Row],[Part Number]],'Multi-level BOM'!V$4:V$449,1,FALSE)),0,Table1[[#This Row],[Remaining Extended cost]])</f>
        <v>0</v>
      </c>
    </row>
    <row r="91" spans="1:19" x14ac:dyDescent="0.25">
      <c r="A91" s="1" t="s">
        <v>94</v>
      </c>
      <c r="B91" s="4" t="s">
        <v>1038</v>
      </c>
      <c r="C91" s="1" t="s">
        <v>1011</v>
      </c>
      <c r="D91" s="3">
        <f>1.7/10</f>
        <v>0.16999999999999998</v>
      </c>
      <c r="F91" s="3">
        <f>9%*Table1[[#This Row],[Cost ]]</f>
        <v>1.5299999999999998E-2</v>
      </c>
      <c r="G91" s="1" t="s">
        <v>1039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1.853</v>
      </c>
      <c r="L91" s="10"/>
      <c r="M91" s="40"/>
      <c r="N91" s="49">
        <f>CEILING((Table1[[#This Row],[extended quantity]]-Table1[[#This Row],[quantity on-hand]])/Table1[[#This Row],[Minimum order quantity]],1)*Table1[[#This Row],[Minimum order quantity]]</f>
        <v>10</v>
      </c>
      <c r="O91" s="49">
        <f>Table1[[#This Row],[Order quantity]]+Table1[[#This Row],[quantity on-hand]]-Table1[[#This Row],[extended quantity]]</f>
        <v>0</v>
      </c>
      <c r="P91" s="51">
        <f>IFERROR(Table1[[#This Row],[Order quantity]]*(Table1[[#This Row],[Cost ]]+Table1[[#This Row],[shipping]]+Table1[[#This Row],[Tax]]),0)</f>
        <v>1.853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  <c r="S91" s="36">
        <f>IF(ISNA(VLOOKUP(Table1[[#This Row],[Part Number]],'Multi-level BOM'!V$4:V$449,1,FALSE)),0,Table1[[#This Row],[Remaining Extended cost]])</f>
        <v>0</v>
      </c>
    </row>
    <row r="92" spans="1:19" ht="30" x14ac:dyDescent="0.25">
      <c r="A92" s="1" t="s">
        <v>95</v>
      </c>
      <c r="B92" s="4" t="s">
        <v>1040</v>
      </c>
      <c r="C92" s="1" t="s">
        <v>1028</v>
      </c>
      <c r="D92" s="3">
        <f>27.55/4</f>
        <v>6.8875000000000002</v>
      </c>
      <c r="F92" s="3">
        <f>9%*Table1[[#This Row],[Cost ]]</f>
        <v>0.61987499999999995</v>
      </c>
      <c r="G92" s="1" t="s">
        <v>1044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10"/>
      <c r="M92" s="40"/>
      <c r="N92" s="49">
        <f>CEILING((Table1[[#This Row],[extended quantity]]-Table1[[#This Row],[quantity on-hand]])/Table1[[#This Row],[Minimum order quantity]],1)*Table1[[#This Row],[Minimum order quantity]]</f>
        <v>1</v>
      </c>
      <c r="O92" s="49">
        <f>Table1[[#This Row],[Order quantity]]+Table1[[#This Row],[quantity on-hand]]-Table1[[#This Row],[extended quantity]]</f>
        <v>0</v>
      </c>
      <c r="P92" s="51">
        <f>IFERROR(Table1[[#This Row],[Order quantity]]*(Table1[[#This Row],[Cost ]]+Table1[[#This Row],[shipping]]+Table1[[#This Row],[Tax]]),0)</f>
        <v>7.5073749999999997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  <c r="S92" s="36">
        <f>IF(ISNA(VLOOKUP(Table1[[#This Row],[Part Number]],'Multi-level BOM'!V$4:V$449,1,FALSE)),0,Table1[[#This Row],[Remaining Extended cost]])</f>
        <v>0</v>
      </c>
    </row>
    <row r="93" spans="1:19" ht="30" x14ac:dyDescent="0.25">
      <c r="A93" s="1" t="s">
        <v>96</v>
      </c>
      <c r="B93" s="4" t="s">
        <v>1041</v>
      </c>
      <c r="C93" s="1" t="s">
        <v>1028</v>
      </c>
      <c r="D93" s="3">
        <f t="shared" ref="D93:D95" si="6">27.55/4</f>
        <v>6.8875000000000002</v>
      </c>
      <c r="F93" s="3">
        <f>9%*Table1[[#This Row],[Cost ]]</f>
        <v>0.61987499999999995</v>
      </c>
      <c r="G93" s="1" t="s">
        <v>1044</v>
      </c>
      <c r="H93" s="2">
        <v>1</v>
      </c>
      <c r="J93" s="49">
        <f>SUMIF('Multi-level BOM'!D$4:D$467,Table1[[#This Row],[Part Number]],'Multi-level BOM'!H$4:H$467)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>
        <f>CEILING((Table1[[#This Row],[extended quantity]]-Table1[[#This Row],[quantity on-hand]])/Table1[[#This Row],[Minimum order quantity]],1)*Table1[[#This Row],[Minimum order quantity]]</f>
        <v>0</v>
      </c>
      <c r="O93" s="49">
        <f>Table1[[#This Row],[Order quantity]]+Table1[[#This Row],[quantity on-hand]]-Table1[[#This Row],[extended quantity]]</f>
        <v>0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  <c r="S93" s="36">
        <f>IF(ISNA(VLOOKUP(Table1[[#This Row],[Part Number]],'Multi-level BOM'!V$4:V$449,1,FALSE)),0,Table1[[#This Row],[Remaining Extended cost]])</f>
        <v>0</v>
      </c>
    </row>
    <row r="94" spans="1:19" ht="30" x14ac:dyDescent="0.25">
      <c r="A94" s="1" t="s">
        <v>97</v>
      </c>
      <c r="B94" s="4" t="s">
        <v>1042</v>
      </c>
      <c r="C94" s="1" t="s">
        <v>1028</v>
      </c>
      <c r="D94" s="3">
        <f t="shared" si="6"/>
        <v>6.8875000000000002</v>
      </c>
      <c r="F94" s="3">
        <f>9%*Table1[[#This Row],[Cost ]]</f>
        <v>0.61987499999999995</v>
      </c>
      <c r="G94" s="1" t="s">
        <v>1044</v>
      </c>
      <c r="H94" s="2">
        <v>1</v>
      </c>
      <c r="J94" s="49">
        <f>SUMIF('Multi-level BOM'!D$4:D$467,Table1[[#This Row],[Part Number]],'Multi-level BOM'!H$4:H$467)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>
        <f>CEILING((Table1[[#This Row],[extended quantity]]-Table1[[#This Row],[quantity on-hand]])/Table1[[#This Row],[Minimum order quantity]],1)*Table1[[#This Row],[Minimum order quantity]]</f>
        <v>0</v>
      </c>
      <c r="O94" s="49">
        <f>Table1[[#This Row],[Order quantity]]+Table1[[#This Row],[quantity on-hand]]-Table1[[#This Row],[extended quantity]]</f>
        <v>0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  <c r="S94" s="36">
        <f>IF(ISNA(VLOOKUP(Table1[[#This Row],[Part Number]],'Multi-level BOM'!V$4:V$449,1,FALSE)),0,Table1[[#This Row],[Remaining Extended cost]])</f>
        <v>0</v>
      </c>
    </row>
    <row r="95" spans="1:19" ht="30" x14ac:dyDescent="0.25">
      <c r="A95" s="1" t="s">
        <v>98</v>
      </c>
      <c r="B95" s="4" t="s">
        <v>1043</v>
      </c>
      <c r="C95" s="1" t="s">
        <v>1028</v>
      </c>
      <c r="D95" s="3">
        <f t="shared" si="6"/>
        <v>6.8875000000000002</v>
      </c>
      <c r="F95" s="3">
        <f>9%*Table1[[#This Row],[Cost ]]</f>
        <v>0.61987499999999995</v>
      </c>
      <c r="G95" s="1" t="s">
        <v>1044</v>
      </c>
      <c r="H95" s="2">
        <v>1</v>
      </c>
      <c r="J95" s="49">
        <f>SUMIF('Multi-level BOM'!D$4:D$467,Table1[[#This Row],[Part Number]],'Multi-level BOM'!H$4:H$467)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>
        <f>CEILING((Table1[[#This Row],[extended quantity]]-Table1[[#This Row],[quantity on-hand]])/Table1[[#This Row],[Minimum order quantity]],1)*Table1[[#This Row],[Minimum order quantity]]</f>
        <v>0</v>
      </c>
      <c r="O95" s="49">
        <f>Table1[[#This Row],[Order quantity]]+Table1[[#This Row],[quantity on-hand]]-Table1[[#This Row],[extended quantity]]</f>
        <v>0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  <c r="S95" s="36">
        <f>IF(ISNA(VLOOKUP(Table1[[#This Row],[Part Number]],'Multi-level BOM'!V$4:V$449,1,FALSE)),0,Table1[[#This Row],[Remaining Extended cost]])</f>
        <v>0</v>
      </c>
    </row>
    <row r="96" spans="1:19" x14ac:dyDescent="0.25">
      <c r="A96" s="1" t="s">
        <v>99</v>
      </c>
      <c r="B96" s="66" t="s">
        <v>1045</v>
      </c>
      <c r="C96" s="65" t="s">
        <v>1046</v>
      </c>
      <c r="D96" s="3">
        <v>9.02</v>
      </c>
      <c r="F96" s="3">
        <f>9%*Table1[[#This Row],[Cost ]]</f>
        <v>0.81179999999999997</v>
      </c>
      <c r="G96" s="1" t="s">
        <v>1047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9.8317999999999994</v>
      </c>
      <c r="L96" s="10"/>
      <c r="M96" s="40"/>
      <c r="N96" s="49">
        <f>CEILING((Table1[[#This Row],[extended quantity]]-Table1[[#This Row],[quantity on-hand]])/Table1[[#This Row],[Minimum order quantity]],1)*Table1[[#This Row],[Minimum order quantity]]</f>
        <v>1</v>
      </c>
      <c r="O96" s="49">
        <f>Table1[[#This Row],[Order quantity]]+Table1[[#This Row],[quantity on-hand]]-Table1[[#This Row],[extended quantity]]</f>
        <v>0</v>
      </c>
      <c r="P96" s="51">
        <f>IFERROR(Table1[[#This Row],[Order quantity]]*(Table1[[#This Row],[Cost ]]+Table1[[#This Row],[shipping]]+Table1[[#This Row],[Tax]]),0)</f>
        <v>9.8317999999999994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  <c r="S96" s="36">
        <f>IF(ISNA(VLOOKUP(Table1[[#This Row],[Part Number]],'Multi-level BOM'!V$4:V$449,1,FALSE)),0,Table1[[#This Row],[Remaining Extended cost]])</f>
        <v>0</v>
      </c>
    </row>
    <row r="97" spans="1:19" x14ac:dyDescent="0.25">
      <c r="A97" s="1" t="s">
        <v>100</v>
      </c>
      <c r="B97" s="4" t="s">
        <v>1048</v>
      </c>
      <c r="C97" s="1" t="s">
        <v>1028</v>
      </c>
      <c r="D97" s="3">
        <f>5.99/200</f>
        <v>2.9950000000000001E-2</v>
      </c>
      <c r="F97" s="3">
        <f>9%*Table1[[#This Row],[Cost ]]</f>
        <v>2.6955E-3</v>
      </c>
      <c r="G97" s="1" t="s">
        <v>1049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10"/>
      <c r="M97" s="40"/>
      <c r="N97" s="49">
        <f>CEILING((Table1[[#This Row],[extended quantity]]-Table1[[#This Row],[quantity on-hand]])/Table1[[#This Row],[Minimum order quantity]],1)*Table1[[#This Row],[Minimum order quantity]]</f>
        <v>200</v>
      </c>
      <c r="O97" s="49">
        <f>Table1[[#This Row],[Order quantity]]+Table1[[#This Row],[quantity on-hand]]-Table1[[#This Row],[extended quantity]]</f>
        <v>199</v>
      </c>
      <c r="P97" s="51">
        <f>IFERROR(Table1[[#This Row],[Order quantity]]*(Table1[[#This Row],[Cost ]]+Table1[[#This Row],[shipping]]+Table1[[#This Row],[Tax]]),0)</f>
        <v>6.5291000000000006</v>
      </c>
      <c r="Q97" s="36">
        <f>IFERROR(IF(Table1[[#This Row],[Order quantity]]=0,0,Table1[[#This Row],[leftover material]]*(Table1[[#This Row],[Cost ]]+Table1[[#This Row],[shipping]]+Table1[[#This Row],[Tax]])),0)</f>
        <v>6.4964545000000005</v>
      </c>
      <c r="R97" s="36"/>
      <c r="S97" s="36">
        <f>IF(ISNA(VLOOKUP(Table1[[#This Row],[Part Number]],'Multi-level BOM'!V$4:V$449,1,FALSE)),0,Table1[[#This Row],[Remaining Extended cost]])</f>
        <v>0</v>
      </c>
    </row>
    <row r="98" spans="1:19" ht="30" x14ac:dyDescent="0.25">
      <c r="A98" s="1" t="s">
        <v>101</v>
      </c>
      <c r="B98" s="4" t="s">
        <v>1050</v>
      </c>
      <c r="C98" s="1" t="s">
        <v>1028</v>
      </c>
      <c r="D98" s="3">
        <f>8.99/100</f>
        <v>8.9900000000000008E-2</v>
      </c>
      <c r="F98" s="3">
        <f>9%*Table1[[#This Row],[Cost ]]</f>
        <v>8.091000000000001E-3</v>
      </c>
      <c r="G98" s="1" t="s">
        <v>1051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10"/>
      <c r="M98" s="40"/>
      <c r="N98" s="49">
        <f>CEILING((Table1[[#This Row],[extended quantity]]-Table1[[#This Row],[quantity on-hand]])/Table1[[#This Row],[Minimum order quantity]],1)*Table1[[#This Row],[Minimum order quantity]]</f>
        <v>100</v>
      </c>
      <c r="O98" s="49">
        <f>Table1[[#This Row],[Order quantity]]+Table1[[#This Row],[quantity on-hand]]-Table1[[#This Row],[extended quantity]]</f>
        <v>99</v>
      </c>
      <c r="P98" s="51">
        <f>IFERROR(Table1[[#This Row],[Order quantity]]*(Table1[[#This Row],[Cost ]]+Table1[[#This Row],[shipping]]+Table1[[#This Row],[Tax]]),0)</f>
        <v>9.799100000000001</v>
      </c>
      <c r="Q98" s="36">
        <f>IFERROR(IF(Table1[[#This Row],[Order quantity]]=0,0,Table1[[#This Row],[leftover material]]*(Table1[[#This Row],[Cost ]]+Table1[[#This Row],[shipping]]+Table1[[#This Row],[Tax]])),0)</f>
        <v>9.7011090000000006</v>
      </c>
      <c r="R98" s="36"/>
      <c r="S98" s="36">
        <f>IF(ISNA(VLOOKUP(Table1[[#This Row],[Part Number]],'Multi-level BOM'!V$4:V$449,1,FALSE)),0,Table1[[#This Row],[Remaining Extended cost]])</f>
        <v>0</v>
      </c>
    </row>
    <row r="99" spans="1:19" x14ac:dyDescent="0.25">
      <c r="A99" s="1" t="s">
        <v>102</v>
      </c>
      <c r="B99" s="4" t="s">
        <v>1055</v>
      </c>
      <c r="C99" s="1" t="s">
        <v>1028</v>
      </c>
      <c r="D99" s="3">
        <v>6.81</v>
      </c>
      <c r="F99" s="3">
        <f>9%*Table1[[#This Row],[Cost ]]</f>
        <v>0.61289999999999989</v>
      </c>
      <c r="G99" s="1" t="s">
        <v>1052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10"/>
      <c r="M99" s="40"/>
      <c r="N99" s="49">
        <f>CEILING((Table1[[#This Row],[extended quantity]]-Table1[[#This Row],[quantity on-hand]])/Table1[[#This Row],[Minimum order quantity]],1)*Table1[[#This Row],[Minimum order quantity]]</f>
        <v>1</v>
      </c>
      <c r="O99" s="49">
        <f>Table1[[#This Row],[Order quantity]]+Table1[[#This Row],[quantity on-hand]]-Table1[[#This Row],[extended quantity]]</f>
        <v>0</v>
      </c>
      <c r="P99" s="51">
        <f>IFERROR(Table1[[#This Row],[Order quantity]]*(Table1[[#This Row],[Cost ]]+Table1[[#This Row],[shipping]]+Table1[[#This Row],[Tax]]),0)</f>
        <v>7.4228999999999994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  <c r="S99" s="36">
        <f>IF(ISNA(VLOOKUP(Table1[[#This Row],[Part Number]],'Multi-level BOM'!V$4:V$449,1,FALSE)),0,Table1[[#This Row],[Remaining Extended cost]])</f>
        <v>0</v>
      </c>
    </row>
    <row r="100" spans="1:19" x14ac:dyDescent="0.25">
      <c r="A100" s="1" t="s">
        <v>103</v>
      </c>
      <c r="B100" s="4" t="s">
        <v>1056</v>
      </c>
      <c r="C100" s="1" t="s">
        <v>1028</v>
      </c>
      <c r="D100" s="3">
        <v>6.93</v>
      </c>
      <c r="F100" s="3">
        <f>9%*Table1[[#This Row],[Cost ]]</f>
        <v>0.62369999999999992</v>
      </c>
      <c r="G100" s="1" t="s">
        <v>1064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10"/>
      <c r="M100" s="40"/>
      <c r="N100" s="49">
        <f>CEILING((Table1[[#This Row],[extended quantity]]-Table1[[#This Row],[quantity on-hand]])/Table1[[#This Row],[Minimum order quantity]],1)*Table1[[#This Row],[Minimum order quantity]]</f>
        <v>1</v>
      </c>
      <c r="O100" s="49">
        <f>Table1[[#This Row],[Order quantity]]+Table1[[#This Row],[quantity on-hand]]-Table1[[#This Row],[extended quantity]]</f>
        <v>0</v>
      </c>
      <c r="P100" s="51">
        <f>IFERROR(Table1[[#This Row],[Order quantity]]*(Table1[[#This Row],[Cost ]]+Table1[[#This Row],[shipping]]+Table1[[#This Row],[Tax]]),0)</f>
        <v>7.5536999999999992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  <c r="S100" s="36">
        <f>IF(ISNA(VLOOKUP(Table1[[#This Row],[Part Number]],'Multi-level BOM'!V$4:V$449,1,FALSE)),0,Table1[[#This Row],[Remaining Extended cost]])</f>
        <v>0</v>
      </c>
    </row>
    <row r="101" spans="1:19" x14ac:dyDescent="0.25">
      <c r="A101" s="1" t="s">
        <v>104</v>
      </c>
      <c r="B101" s="58" t="s">
        <v>1053</v>
      </c>
      <c r="C101" s="1" t="s">
        <v>1028</v>
      </c>
      <c r="D101" s="3">
        <v>8.6999999999999993</v>
      </c>
      <c r="F101" s="3">
        <f>9%*Table1[[#This Row],[Cost ]]</f>
        <v>0.78299999999999992</v>
      </c>
      <c r="G101" s="1" t="s">
        <v>1054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10"/>
      <c r="M101" s="40"/>
      <c r="N101" s="49">
        <f>CEILING((Table1[[#This Row],[extended quantity]]-Table1[[#This Row],[quantity on-hand]])/Table1[[#This Row],[Minimum order quantity]],1)*Table1[[#This Row],[Minimum order quantity]]</f>
        <v>1</v>
      </c>
      <c r="O101" s="49">
        <f>Table1[[#This Row],[Order quantity]]+Table1[[#This Row],[quantity on-hand]]-Table1[[#This Row],[extended quantity]]</f>
        <v>0</v>
      </c>
      <c r="P101" s="51">
        <f>IFERROR(Table1[[#This Row],[Order quantity]]*(Table1[[#This Row],[Cost ]]+Table1[[#This Row],[shipping]]+Table1[[#This Row],[Tax]]),0)</f>
        <v>9.4829999999999988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  <c r="S101" s="36">
        <f>IF(ISNA(VLOOKUP(Table1[[#This Row],[Part Number]],'Multi-level BOM'!V$4:V$449,1,FALSE)),0,Table1[[#This Row],[Remaining Extended cost]])</f>
        <v>0</v>
      </c>
    </row>
    <row r="102" spans="1:1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  <c r="S102" s="36">
        <f>IF(ISNA(VLOOKUP(Table1[[#This Row],[Part Number]],'Multi-level BOM'!V$4:V$449,1,FALSE)),0,Table1[[#This Row],[Remaining Extended cost]])</f>
        <v>0</v>
      </c>
    </row>
    <row r="103" spans="1:1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  <c r="S103" s="36">
        <f>IF(ISNA(VLOOKUP(Table1[[#This Row],[Part Number]],'Multi-level BOM'!V$4:V$449,1,FALSE)),0,Table1[[#This Row],[Remaining Extended cost]])</f>
        <v>0</v>
      </c>
    </row>
    <row r="104" spans="1:1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  <c r="S104" s="36">
        <f>IF(ISNA(VLOOKUP(Table1[[#This Row],[Part Number]],'Multi-level BOM'!V$4:V$449,1,FALSE)),0,Table1[[#This Row],[Remaining Extended cost]])</f>
        <v>0</v>
      </c>
    </row>
    <row r="105" spans="1:1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  <c r="S105" s="36">
        <f>IF(ISNA(VLOOKUP(Table1[[#This Row],[Part Number]],'Multi-level BOM'!V$4:V$449,1,FALSE)),0,Table1[[#This Row],[Remaining Extended cost]])</f>
        <v>0</v>
      </c>
    </row>
    <row r="106" spans="1:1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  <c r="S106" s="36">
        <f>IF(ISNA(VLOOKUP(Table1[[#This Row],[Part Number]],'Multi-level BOM'!V$4:V$449,1,FALSE)),0,Table1[[#This Row],[Remaining Extended cost]])</f>
        <v>0</v>
      </c>
    </row>
    <row r="107" spans="1:1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  <c r="S107" s="36">
        <f>IF(ISNA(VLOOKUP(Table1[[#This Row],[Part Number]],'Multi-level BOM'!V$4:V$449,1,FALSE)),0,Table1[[#This Row],[Remaining Extended cost]])</f>
        <v>0</v>
      </c>
    </row>
    <row r="108" spans="1:1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  <c r="S108" s="36">
        <f>IF(ISNA(VLOOKUP(Table1[[#This Row],[Part Number]],'Multi-level BOM'!V$4:V$449,1,FALSE)),0,Table1[[#This Row],[Remaining Extended cost]])</f>
        <v>0</v>
      </c>
    </row>
    <row r="109" spans="1:1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  <c r="S109" s="36">
        <f>IF(ISNA(VLOOKUP(Table1[[#This Row],[Part Number]],'Multi-level BOM'!V$4:V$449,1,FALSE)),0,Table1[[#This Row],[Remaining Extended cost]])</f>
        <v>0</v>
      </c>
    </row>
    <row r="110" spans="1:1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  <c r="S110" s="36">
        <f>IF(ISNA(VLOOKUP(Table1[[#This Row],[Part Number]],'Multi-level BOM'!V$4:V$449,1,FALSE)),0,Table1[[#This Row],[Remaining Extended cost]])</f>
        <v>0</v>
      </c>
    </row>
    <row r="111" spans="1:1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  <c r="S111" s="36">
        <f>IF(ISNA(VLOOKUP(Table1[[#This Row],[Part Number]],'Multi-level BOM'!V$4:V$449,1,FALSE)),0,Table1[[#This Row],[Remaining Extended cost]])</f>
        <v>0</v>
      </c>
    </row>
    <row r="112" spans="1:1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  <c r="S112" s="36">
        <f>IF(ISNA(VLOOKUP(Table1[[#This Row],[Part Number]],'Multi-level BOM'!V$4:V$449,1,FALSE)),0,Table1[[#This Row],[Remaining Extended cost]])</f>
        <v>0</v>
      </c>
    </row>
    <row r="113" spans="1:1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  <c r="S113" s="36">
        <f>IF(ISNA(VLOOKUP(Table1[[#This Row],[Part Number]],'Multi-level BOM'!V$4:V$449,1,FALSE)),0,Table1[[#This Row],[Remaining Extended cost]])</f>
        <v>0</v>
      </c>
    </row>
    <row r="114" spans="1:1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  <c r="S114" s="36">
        <f>IF(ISNA(VLOOKUP(Table1[[#This Row],[Part Number]],'Multi-level BOM'!V$4:V$449,1,FALSE)),0,Table1[[#This Row],[Remaining Extended cost]])</f>
        <v>0</v>
      </c>
    </row>
    <row r="115" spans="1:1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  <c r="S115" s="36">
        <f>IF(ISNA(VLOOKUP(Table1[[#This Row],[Part Number]],'Multi-level BOM'!V$4:V$449,1,FALSE)),0,Table1[[#This Row],[Remaining Extended cost]])</f>
        <v>0</v>
      </c>
    </row>
    <row r="116" spans="1:1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  <c r="S116" s="36">
        <f>IF(ISNA(VLOOKUP(Table1[[#This Row],[Part Number]],'Multi-level BOM'!V$4:V$449,1,FALSE)),0,Table1[[#This Row],[Remaining Extended cost]])</f>
        <v>0</v>
      </c>
    </row>
    <row r="117" spans="1:1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  <c r="S117" s="36">
        <f>IF(ISNA(VLOOKUP(Table1[[#This Row],[Part Number]],'Multi-level BOM'!V$4:V$449,1,FALSE)),0,Table1[[#This Row],[Remaining Extended cost]])</f>
        <v>0</v>
      </c>
    </row>
    <row r="118" spans="1:1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  <c r="S118" s="36">
        <f>IF(ISNA(VLOOKUP(Table1[[#This Row],[Part Number]],'Multi-level BOM'!V$4:V$449,1,FALSE)),0,Table1[[#This Row],[Remaining Extended cost]])</f>
        <v>0</v>
      </c>
    </row>
    <row r="119" spans="1:1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  <c r="S119" s="36">
        <f>IF(ISNA(VLOOKUP(Table1[[#This Row],[Part Number]],'Multi-level BOM'!V$4:V$449,1,FALSE)),0,Table1[[#This Row],[Remaining Extended cost]])</f>
        <v>0</v>
      </c>
    </row>
    <row r="120" spans="1:1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  <c r="S120" s="36">
        <f>IF(ISNA(VLOOKUP(Table1[[#This Row],[Part Number]],'Multi-level BOM'!V$4:V$449,1,FALSE)),0,Table1[[#This Row],[Remaining Extended cost]])</f>
        <v>0</v>
      </c>
    </row>
    <row r="121" spans="1:1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  <c r="S121" s="36">
        <f>IF(ISNA(VLOOKUP(Table1[[#This Row],[Part Number]],'Multi-level BOM'!V$4:V$449,1,FALSE)),0,Table1[[#This Row],[Remaining Extended cost]])</f>
        <v>0</v>
      </c>
    </row>
    <row r="122" spans="1:1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  <c r="S122" s="36">
        <f>IF(ISNA(VLOOKUP(Table1[[#This Row],[Part Number]],'Multi-level BOM'!V$4:V$449,1,FALSE)),0,Table1[[#This Row],[Remaining Extended cost]])</f>
        <v>0</v>
      </c>
    </row>
    <row r="123" spans="1:1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  <c r="S123" s="36">
        <f>IF(ISNA(VLOOKUP(Table1[[#This Row],[Part Number]],'Multi-level BOM'!V$4:V$449,1,FALSE)),0,Table1[[#This Row],[Remaining Extended cost]])</f>
        <v>0</v>
      </c>
    </row>
    <row r="124" spans="1:1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  <c r="S124" s="36">
        <f>IF(ISNA(VLOOKUP(Table1[[#This Row],[Part Number]],'Multi-level BOM'!V$4:V$449,1,FALSE)),0,Table1[[#This Row],[Remaining Extended cost]])</f>
        <v>0</v>
      </c>
    </row>
    <row r="125" spans="1:1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  <c r="S125" s="36">
        <f>IF(ISNA(VLOOKUP(Table1[[#This Row],[Part Number]],'Multi-level BOM'!V$4:V$449,1,FALSE)),0,Table1[[#This Row],[Remaining Extended cost]])</f>
        <v>0</v>
      </c>
    </row>
    <row r="126" spans="1:1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  <c r="S126" s="36">
        <f>IF(ISNA(VLOOKUP(Table1[[#This Row],[Part Number]],'Multi-level BOM'!V$4:V$449,1,FALSE)),0,Table1[[#This Row],[Remaining Extended cost]])</f>
        <v>0</v>
      </c>
    </row>
    <row r="127" spans="1:1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  <c r="S127" s="36">
        <f>IF(ISNA(VLOOKUP(Table1[[#This Row],[Part Number]],'Multi-level BOM'!V$4:V$449,1,FALSE)),0,Table1[[#This Row],[Remaining Extended cost]])</f>
        <v>0</v>
      </c>
    </row>
    <row r="128" spans="1:1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  <c r="S128" s="36">
        <f>IF(ISNA(VLOOKUP(Table1[[#This Row],[Part Number]],'Multi-level BOM'!V$4:V$449,1,FALSE)),0,Table1[[#This Row],[Remaining Extended cost]])</f>
        <v>0</v>
      </c>
    </row>
    <row r="129" spans="1:1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  <c r="S129" s="36">
        <f>IF(ISNA(VLOOKUP(Table1[[#This Row],[Part Number]],'Multi-level BOM'!V$4:V$449,1,FALSE)),0,Table1[[#This Row],[Remaining Extended cost]])</f>
        <v>0</v>
      </c>
    </row>
    <row r="130" spans="1:1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  <c r="S130" s="36">
        <f>IF(ISNA(VLOOKUP(Table1[[#This Row],[Part Number]],'Multi-level BOM'!V$4:V$449,1,FALSE)),0,Table1[[#This Row],[Remaining Extended cost]])</f>
        <v>0</v>
      </c>
    </row>
    <row r="131" spans="1:1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  <c r="S131" s="36">
        <f>IF(ISNA(VLOOKUP(Table1[[#This Row],[Part Number]],'Multi-level BOM'!V$4:V$449,1,FALSE)),0,Table1[[#This Row],[Remaining Extended cost]])</f>
        <v>0</v>
      </c>
    </row>
    <row r="132" spans="1:1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  <c r="S132" s="36">
        <f>IF(ISNA(VLOOKUP(Table1[[#This Row],[Part Number]],'Multi-level BOM'!V$4:V$449,1,FALSE)),0,Table1[[#This Row],[Remaining Extended cost]])</f>
        <v>0</v>
      </c>
    </row>
    <row r="133" spans="1:1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  <c r="S133" s="36">
        <f>IF(ISNA(VLOOKUP(Table1[[#This Row],[Part Number]],'Multi-level BOM'!V$4:V$449,1,FALSE)),0,Table1[[#This Row],[Remaining Extended cost]])</f>
        <v>0</v>
      </c>
    </row>
    <row r="134" spans="1:1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  <c r="S134" s="36">
        <f>IF(ISNA(VLOOKUP(Table1[[#This Row],[Part Number]],'Multi-level BOM'!V$4:V$449,1,FALSE)),0,Table1[[#This Row],[Remaining Extended cost]])</f>
        <v>0</v>
      </c>
    </row>
    <row r="135" spans="1:1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  <c r="S135" s="36">
        <f>IF(ISNA(VLOOKUP(Table1[[#This Row],[Part Number]],'Multi-level BOM'!V$4:V$449,1,FALSE)),0,Table1[[#This Row],[Remaining Extended cost]])</f>
        <v>0</v>
      </c>
    </row>
    <row r="136" spans="1:1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  <c r="S136" s="36">
        <f>IF(ISNA(VLOOKUP(Table1[[#This Row],[Part Number]],'Multi-level BOM'!V$4:V$449,1,FALSE)),0,Table1[[#This Row],[Remaining Extended cost]])</f>
        <v>0</v>
      </c>
    </row>
    <row r="137" spans="1:1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  <c r="S137" s="36">
        <f>IF(ISNA(VLOOKUP(Table1[[#This Row],[Part Number]],'Multi-level BOM'!V$4:V$449,1,FALSE)),0,Table1[[#This Row],[Remaining Extended cost]])</f>
        <v>0</v>
      </c>
    </row>
    <row r="138" spans="1:1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  <c r="S138" s="36">
        <f>IF(ISNA(VLOOKUP(Table1[[#This Row],[Part Number]],'Multi-level BOM'!V$4:V$449,1,FALSE)),0,Table1[[#This Row],[Remaining Extended cost]])</f>
        <v>0</v>
      </c>
    </row>
    <row r="139" spans="1:1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  <c r="S139" s="36">
        <f>IF(ISNA(VLOOKUP(Table1[[#This Row],[Part Number]],'Multi-level BOM'!V$4:V$449,1,FALSE)),0,Table1[[#This Row],[Remaining Extended cost]])</f>
        <v>0</v>
      </c>
    </row>
    <row r="140" spans="1:1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  <c r="S140" s="36">
        <f>IF(ISNA(VLOOKUP(Table1[[#This Row],[Part Number]],'Multi-level BOM'!V$4:V$449,1,FALSE)),0,Table1[[#This Row],[Remaining Extended cost]])</f>
        <v>0</v>
      </c>
    </row>
    <row r="141" spans="1:1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  <c r="S141" s="36">
        <f>IF(ISNA(VLOOKUP(Table1[[#This Row],[Part Number]],'Multi-level BOM'!V$4:V$449,1,FALSE)),0,Table1[[#This Row],[Remaining Extended cost]])</f>
        <v>0</v>
      </c>
    </row>
    <row r="142" spans="1:1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  <c r="S142" s="36">
        <f>IF(ISNA(VLOOKUP(Table1[[#This Row],[Part Number]],'Multi-level BOM'!V$4:V$449,1,FALSE)),0,Table1[[#This Row],[Remaining Extended cost]])</f>
        <v>0</v>
      </c>
    </row>
    <row r="143" spans="1:1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  <c r="S143" s="36">
        <f>IF(ISNA(VLOOKUP(Table1[[#This Row],[Part Number]],'Multi-level BOM'!V$4:V$449,1,FALSE)),0,Table1[[#This Row],[Remaining Extended cost]])</f>
        <v>0</v>
      </c>
    </row>
    <row r="144" spans="1:1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  <c r="S144" s="36">
        <f>IF(ISNA(VLOOKUP(Table1[[#This Row],[Part Number]],'Multi-level BOM'!V$4:V$449,1,FALSE)),0,Table1[[#This Row],[Remaining Extended cost]])</f>
        <v>0</v>
      </c>
    </row>
    <row r="145" spans="1:1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  <c r="S145" s="36">
        <f>IF(ISNA(VLOOKUP(Table1[[#This Row],[Part Number]],'Multi-level BOM'!V$4:V$449,1,FALSE)),0,Table1[[#This Row],[Remaining Extended cost]])</f>
        <v>0</v>
      </c>
    </row>
    <row r="146" spans="1:1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  <c r="S146" s="36">
        <f>IF(ISNA(VLOOKUP(Table1[[#This Row],[Part Number]],'Multi-level BOM'!V$4:V$449,1,FALSE)),0,Table1[[#This Row],[Remaining Extended cost]])</f>
        <v>0</v>
      </c>
    </row>
    <row r="147" spans="1:1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  <c r="S147" s="36">
        <f>IF(ISNA(VLOOKUP(Table1[[#This Row],[Part Number]],'Multi-level BOM'!V$4:V$449,1,FALSE)),0,Table1[[#This Row],[Remaining Extended cost]])</f>
        <v>0</v>
      </c>
    </row>
    <row r="148" spans="1:1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  <c r="S148" s="36">
        <f>IF(ISNA(VLOOKUP(Table1[[#This Row],[Part Number]],'Multi-level BOM'!V$4:V$449,1,FALSE)),0,Table1[[#This Row],[Remaining Extended cost]])</f>
        <v>0</v>
      </c>
    </row>
    <row r="149" spans="1:1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  <c r="S149" s="36">
        <f>IF(ISNA(VLOOKUP(Table1[[#This Row],[Part Number]],'Multi-level BOM'!V$4:V$449,1,FALSE)),0,Table1[[#This Row],[Remaining Extended cost]])</f>
        <v>0</v>
      </c>
    </row>
    <row r="150" spans="1:1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  <c r="S150" s="36">
        <f>IF(ISNA(VLOOKUP(Table1[[#This Row],[Part Number]],'Multi-level BOM'!V$4:V$449,1,FALSE)),0,Table1[[#This Row],[Remaining Extended cost]])</f>
        <v>0</v>
      </c>
    </row>
    <row r="151" spans="1:1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  <c r="S151" s="36">
        <f>IF(ISNA(VLOOKUP(Table1[[#This Row],[Part Number]],'Multi-level BOM'!V$4:V$449,1,FALSE)),0,Table1[[#This Row],[Remaining Extended cost]])</f>
        <v>0</v>
      </c>
    </row>
    <row r="152" spans="1:1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  <c r="S152" s="36">
        <f>IF(ISNA(VLOOKUP(Table1[[#This Row],[Part Number]],'Multi-level BOM'!V$4:V$449,1,FALSE)),0,Table1[[#This Row],[Remaining Extended cost]])</f>
        <v>0</v>
      </c>
    </row>
    <row r="153" spans="1:1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  <c r="S153" s="36">
        <f>IF(ISNA(VLOOKUP(Table1[[#This Row],[Part Number]],'Multi-level BOM'!V$4:V$449,1,FALSE)),0,Table1[[#This Row],[Remaining Extended cost]])</f>
        <v>0</v>
      </c>
    </row>
    <row r="154" spans="1:1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  <c r="S154" s="36">
        <f>IF(ISNA(VLOOKUP(Table1[[#This Row],[Part Number]],'Multi-level BOM'!V$4:V$449,1,FALSE)),0,Table1[[#This Row],[Remaining Extended cost]])</f>
        <v>0</v>
      </c>
    </row>
    <row r="155" spans="1:1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  <c r="S155" s="36">
        <f>IF(ISNA(VLOOKUP(Table1[[#This Row],[Part Number]],'Multi-level BOM'!V$4:V$449,1,FALSE)),0,Table1[[#This Row],[Remaining Extended cost]])</f>
        <v>0</v>
      </c>
    </row>
    <row r="156" spans="1:1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  <c r="S156" s="36">
        <f>IF(ISNA(VLOOKUP(Table1[[#This Row],[Part Number]],'Multi-level BOM'!V$4:V$449,1,FALSE)),0,Table1[[#This Row],[Remaining Extended cost]])</f>
        <v>0</v>
      </c>
    </row>
    <row r="157" spans="1:1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  <c r="S157" s="36">
        <f>IF(ISNA(VLOOKUP(Table1[[#This Row],[Part Number]],'Multi-level BOM'!V$4:V$449,1,FALSE)),0,Table1[[#This Row],[Remaining Extended cost]])</f>
        <v>0</v>
      </c>
    </row>
    <row r="158" spans="1:1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  <c r="S158" s="36">
        <f>IF(ISNA(VLOOKUP(Table1[[#This Row],[Part Number]],'Multi-level BOM'!V$4:V$449,1,FALSE)),0,Table1[[#This Row],[Remaining Extended cost]])</f>
        <v>0</v>
      </c>
    </row>
    <row r="159" spans="1:1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  <c r="S159" s="36">
        <f>IF(ISNA(VLOOKUP(Table1[[#This Row],[Part Number]],'Multi-level BOM'!V$4:V$449,1,FALSE)),0,Table1[[#This Row],[Remaining Extended cost]])</f>
        <v>0</v>
      </c>
    </row>
    <row r="160" spans="1:1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  <c r="S160" s="36">
        <f>IF(ISNA(VLOOKUP(Table1[[#This Row],[Part Number]],'Multi-level BOM'!V$4:V$449,1,FALSE)),0,Table1[[#This Row],[Remaining Extended cost]])</f>
        <v>0</v>
      </c>
    </row>
    <row r="161" spans="1:1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  <c r="S161" s="36">
        <f>IF(ISNA(VLOOKUP(Table1[[#This Row],[Part Number]],'Multi-level BOM'!V$4:V$449,1,FALSE)),0,Table1[[#This Row],[Remaining Extended cost]])</f>
        <v>0</v>
      </c>
    </row>
    <row r="162" spans="1:1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  <c r="S162" s="36">
        <f>IF(ISNA(VLOOKUP(Table1[[#This Row],[Part Number]],'Multi-level BOM'!V$4:V$449,1,FALSE)),0,Table1[[#This Row],[Remaining Extended cost]])</f>
        <v>0</v>
      </c>
    </row>
    <row r="163" spans="1:1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  <c r="S163" s="36">
        <f>IF(ISNA(VLOOKUP(Table1[[#This Row],[Part Number]],'Multi-level BOM'!V$4:V$449,1,FALSE)),0,Table1[[#This Row],[Remaining Extended cost]])</f>
        <v>0</v>
      </c>
    </row>
    <row r="164" spans="1:1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  <c r="S164" s="36">
        <f>IF(ISNA(VLOOKUP(Table1[[#This Row],[Part Number]],'Multi-level BOM'!V$4:V$449,1,FALSE)),0,Table1[[#This Row],[Remaining Extended cost]])</f>
        <v>0</v>
      </c>
    </row>
    <row r="165" spans="1:1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  <c r="S165" s="36">
        <f>IF(ISNA(VLOOKUP(Table1[[#This Row],[Part Number]],'Multi-level BOM'!V$4:V$449,1,FALSE)),0,Table1[[#This Row],[Remaining Extended cost]])</f>
        <v>0</v>
      </c>
    </row>
    <row r="166" spans="1:1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  <c r="S166" s="36">
        <f>IF(ISNA(VLOOKUP(Table1[[#This Row],[Part Number]],'Multi-level BOM'!V$4:V$449,1,FALSE)),0,Table1[[#This Row],[Remaining Extended cost]])</f>
        <v>0</v>
      </c>
    </row>
    <row r="167" spans="1:1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  <c r="S167" s="36">
        <f>IF(ISNA(VLOOKUP(Table1[[#This Row],[Part Number]],'Multi-level BOM'!V$4:V$449,1,FALSE)),0,Table1[[#This Row],[Remaining Extended cost]])</f>
        <v>0</v>
      </c>
    </row>
    <row r="168" spans="1:1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  <c r="S168" s="36">
        <f>IF(ISNA(VLOOKUP(Table1[[#This Row],[Part Number]],'Multi-level BOM'!V$4:V$449,1,FALSE)),0,Table1[[#This Row],[Remaining Extended cost]])</f>
        <v>0</v>
      </c>
    </row>
    <row r="169" spans="1:1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  <c r="S169" s="36">
        <f>IF(ISNA(VLOOKUP(Table1[[#This Row],[Part Number]],'Multi-level BOM'!V$4:V$449,1,FALSE)),0,Table1[[#This Row],[Remaining Extended cost]])</f>
        <v>0</v>
      </c>
    </row>
    <row r="170" spans="1:1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  <c r="S170" s="36">
        <f>IF(ISNA(VLOOKUP(Table1[[#This Row],[Part Number]],'Multi-level BOM'!V$4:V$449,1,FALSE)),0,Table1[[#This Row],[Remaining Extended cost]])</f>
        <v>0</v>
      </c>
    </row>
    <row r="171" spans="1:1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  <c r="S171" s="36">
        <f>IF(ISNA(VLOOKUP(Table1[[#This Row],[Part Number]],'Multi-level BOM'!V$4:V$449,1,FALSE)),0,Table1[[#This Row],[Remaining Extended cost]])</f>
        <v>0</v>
      </c>
    </row>
    <row r="172" spans="1:1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  <c r="S172" s="36">
        <f>IF(ISNA(VLOOKUP(Table1[[#This Row],[Part Number]],'Multi-level BOM'!V$4:V$449,1,FALSE)),0,Table1[[#This Row],[Remaining Extended cost]])</f>
        <v>0</v>
      </c>
    </row>
    <row r="173" spans="1:1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  <c r="S173" s="36">
        <f>IF(ISNA(VLOOKUP(Table1[[#This Row],[Part Number]],'Multi-level BOM'!V$4:V$449,1,FALSE)),0,Table1[[#This Row],[Remaining Extended cost]])</f>
        <v>0</v>
      </c>
    </row>
    <row r="174" spans="1:1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  <c r="S174" s="36">
        <f>IF(ISNA(VLOOKUP(Table1[[#This Row],[Part Number]],'Multi-level BOM'!V$4:V$449,1,FALSE)),0,Table1[[#This Row],[Remaining Extended cost]])</f>
        <v>0</v>
      </c>
    </row>
    <row r="175" spans="1:1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  <c r="S175" s="36">
        <f>IF(ISNA(VLOOKUP(Table1[[#This Row],[Part Number]],'Multi-level BOM'!V$4:V$449,1,FALSE)),0,Table1[[#This Row],[Remaining Extended cost]])</f>
        <v>0</v>
      </c>
    </row>
    <row r="176" spans="1:1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  <c r="S176" s="36">
        <f>IF(ISNA(VLOOKUP(Table1[[#This Row],[Part Number]],'Multi-level BOM'!V$4:V$449,1,FALSE)),0,Table1[[#This Row],[Remaining Extended cost]])</f>
        <v>0</v>
      </c>
    </row>
    <row r="177" spans="1:1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  <c r="S177" s="36">
        <f>IF(ISNA(VLOOKUP(Table1[[#This Row],[Part Number]],'Multi-level BOM'!V$4:V$449,1,FALSE)),0,Table1[[#This Row],[Remaining Extended cost]])</f>
        <v>0</v>
      </c>
    </row>
    <row r="178" spans="1:1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  <c r="S178" s="36">
        <f>IF(ISNA(VLOOKUP(Table1[[#This Row],[Part Number]],'Multi-level BOM'!V$4:V$449,1,FALSE)),0,Table1[[#This Row],[Remaining Extended cost]])</f>
        <v>0</v>
      </c>
    </row>
    <row r="179" spans="1:1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  <c r="S179" s="36">
        <f>IF(ISNA(VLOOKUP(Table1[[#This Row],[Part Number]],'Multi-level BOM'!V$4:V$449,1,FALSE)),0,Table1[[#This Row],[Remaining Extended cost]])</f>
        <v>0</v>
      </c>
    </row>
    <row r="180" spans="1:1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  <c r="S180" s="36">
        <f>IF(ISNA(VLOOKUP(Table1[[#This Row],[Part Number]],'Multi-level BOM'!V$4:V$449,1,FALSE)),0,Table1[[#This Row],[Remaining Extended cost]])</f>
        <v>0</v>
      </c>
    </row>
    <row r="181" spans="1:1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  <c r="S181" s="36">
        <f>IF(ISNA(VLOOKUP(Table1[[#This Row],[Part Number]],'Multi-level BOM'!V$4:V$449,1,FALSE)),0,Table1[[#This Row],[Remaining Extended cost]])</f>
        <v>0</v>
      </c>
    </row>
    <row r="182" spans="1:1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  <c r="S182" s="36">
        <f>IF(ISNA(VLOOKUP(Table1[[#This Row],[Part Number]],'Multi-level BOM'!V$4:V$449,1,FALSE)),0,Table1[[#This Row],[Remaining Extended cost]])</f>
        <v>0</v>
      </c>
    </row>
    <row r="183" spans="1:1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  <c r="S183" s="36">
        <f>IF(ISNA(VLOOKUP(Table1[[#This Row],[Part Number]],'Multi-level BOM'!V$4:V$449,1,FALSE)),0,Table1[[#This Row],[Remaining Extended cost]])</f>
        <v>0</v>
      </c>
    </row>
    <row r="184" spans="1:1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  <c r="S184" s="36">
        <f>IF(ISNA(VLOOKUP(Table1[[#This Row],[Part Number]],'Multi-level BOM'!V$4:V$449,1,FALSE)),0,Table1[[#This Row],[Remaining Extended cost]])</f>
        <v>0</v>
      </c>
    </row>
    <row r="185" spans="1:1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  <c r="S185" s="36">
        <f>IF(ISNA(VLOOKUP(Table1[[#This Row],[Part Number]],'Multi-level BOM'!V$4:V$449,1,FALSE)),0,Table1[[#This Row],[Remaining Extended cost]])</f>
        <v>0</v>
      </c>
    </row>
    <row r="186" spans="1:1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  <c r="S186" s="36">
        <f>IF(ISNA(VLOOKUP(Table1[[#This Row],[Part Number]],'Multi-level BOM'!V$4:V$449,1,FALSE)),0,Table1[[#This Row],[Remaining Extended cost]])</f>
        <v>0</v>
      </c>
    </row>
    <row r="187" spans="1:1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  <c r="S187" s="36">
        <f>IF(ISNA(VLOOKUP(Table1[[#This Row],[Part Number]],'Multi-level BOM'!V$4:V$449,1,FALSE)),0,Table1[[#This Row],[Remaining Extended cost]])</f>
        <v>0</v>
      </c>
    </row>
    <row r="188" spans="1:1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  <c r="S188" s="36">
        <f>IF(ISNA(VLOOKUP(Table1[[#This Row],[Part Number]],'Multi-level BOM'!V$4:V$449,1,FALSE)),0,Table1[[#This Row],[Remaining Extended cost]])</f>
        <v>0</v>
      </c>
    </row>
    <row r="189" spans="1:1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  <c r="S189" s="36">
        <f>IF(ISNA(VLOOKUP(Table1[[#This Row],[Part Number]],'Multi-level BOM'!V$4:V$449,1,FALSE)),0,Table1[[#This Row],[Remaining Extended cost]])</f>
        <v>0</v>
      </c>
    </row>
    <row r="190" spans="1:1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  <c r="S190" s="36">
        <f>IF(ISNA(VLOOKUP(Table1[[#This Row],[Part Number]],'Multi-level BOM'!V$4:V$449,1,FALSE)),0,Table1[[#This Row],[Remaining Extended cost]])</f>
        <v>0</v>
      </c>
    </row>
    <row r="191" spans="1:1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  <c r="S191" s="36">
        <f>IF(ISNA(VLOOKUP(Table1[[#This Row],[Part Number]],'Multi-level BOM'!V$4:V$449,1,FALSE)),0,Table1[[#This Row],[Remaining Extended cost]])</f>
        <v>0</v>
      </c>
    </row>
    <row r="192" spans="1:1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  <c r="S192" s="36">
        <f>IF(ISNA(VLOOKUP(Table1[[#This Row],[Part Number]],'Multi-level BOM'!V$4:V$449,1,FALSE)),0,Table1[[#This Row],[Remaining Extended cost]])</f>
        <v>0</v>
      </c>
    </row>
    <row r="193" spans="1:1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  <c r="S193" s="36">
        <f>IF(ISNA(VLOOKUP(Table1[[#This Row],[Part Number]],'Multi-level BOM'!V$4:V$449,1,FALSE)),0,Table1[[#This Row],[Remaining Extended cost]])</f>
        <v>0</v>
      </c>
    </row>
    <row r="194" spans="1:1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  <c r="S194" s="36">
        <f>IF(ISNA(VLOOKUP(Table1[[#This Row],[Part Number]],'Multi-level BOM'!V$4:V$449,1,FALSE)),0,Table1[[#This Row],[Remaining Extended cost]])</f>
        <v>0</v>
      </c>
    </row>
    <row r="195" spans="1:1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  <c r="S195" s="36">
        <f>IF(ISNA(VLOOKUP(Table1[[#This Row],[Part Number]],'Multi-level BOM'!V$4:V$449,1,FALSE)),0,Table1[[#This Row],[Remaining Extended cost]])</f>
        <v>0</v>
      </c>
    </row>
    <row r="196" spans="1:1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  <c r="S196" s="36">
        <f>IF(ISNA(VLOOKUP(Table1[[#This Row],[Part Number]],'Multi-level BOM'!V$4:V$449,1,FALSE)),0,Table1[[#This Row],[Remaining Extended cost]])</f>
        <v>0</v>
      </c>
    </row>
    <row r="197" spans="1:1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  <c r="S197" s="36">
        <f>IF(ISNA(VLOOKUP(Table1[[#This Row],[Part Number]],'Multi-level BOM'!V$4:V$449,1,FALSE)),0,Table1[[#This Row],[Remaining Extended cost]])</f>
        <v>0</v>
      </c>
    </row>
    <row r="198" spans="1:1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  <c r="S198" s="36">
        <f>IF(ISNA(VLOOKUP(Table1[[#This Row],[Part Number]],'Multi-level BOM'!V$4:V$449,1,FALSE)),0,Table1[[#This Row],[Remaining Extended cost]])</f>
        <v>0</v>
      </c>
    </row>
    <row r="199" spans="1:1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  <c r="S199" s="36">
        <f>IF(ISNA(VLOOKUP(Table1[[#This Row],[Part Number]],'Multi-level BOM'!V$4:V$449,1,FALSE)),0,Table1[[#This Row],[Remaining Extended cost]])</f>
        <v>0</v>
      </c>
    </row>
    <row r="200" spans="1:1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  <c r="S200" s="36">
        <f>IF(ISNA(VLOOKUP(Table1[[#This Row],[Part Number]],'Multi-level BOM'!V$4:V$449,1,FALSE)),0,Table1[[#This Row],[Remaining Extended cost]])</f>
        <v>0</v>
      </c>
    </row>
    <row r="201" spans="1:1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  <c r="S201" s="36">
        <f>IF(ISNA(VLOOKUP(Table1[[#This Row],[Part Number]],'Multi-level BOM'!V$4:V$449,1,FALSE)),0,Table1[[#This Row],[Remaining Extended cost]])</f>
        <v>0</v>
      </c>
    </row>
    <row r="202" spans="1:1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  <c r="S202" s="36">
        <f>IF(ISNA(VLOOKUP(Table1[[#This Row],[Part Number]],'Multi-level BOM'!V$4:V$449,1,FALSE)),0,Table1[[#This Row],[Remaining Extended cost]])</f>
        <v>0</v>
      </c>
    </row>
    <row r="203" spans="1:1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  <c r="S203" s="36">
        <f>IF(ISNA(VLOOKUP(Table1[[#This Row],[Part Number]],'Multi-level BOM'!V$4:V$449,1,FALSE)),0,Table1[[#This Row],[Remaining Extended cost]])</f>
        <v>0</v>
      </c>
    </row>
    <row r="204" spans="1:1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  <c r="S204" s="36">
        <f>IF(ISNA(VLOOKUP(Table1[[#This Row],[Part Number]],'Multi-level BOM'!V$4:V$449,1,FALSE)),0,Table1[[#This Row],[Remaining Extended cost]])</f>
        <v>0</v>
      </c>
    </row>
    <row r="205" spans="1:1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  <c r="S205" s="36">
        <f>IF(ISNA(VLOOKUP(Table1[[#This Row],[Part Number]],'Multi-level BOM'!V$4:V$449,1,FALSE)),0,Table1[[#This Row],[Remaining Extended cost]])</f>
        <v>0</v>
      </c>
    </row>
    <row r="206" spans="1:1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  <c r="S206" s="36">
        <f>IF(ISNA(VLOOKUP(Table1[[#This Row],[Part Number]],'Multi-level BOM'!V$4:V$449,1,FALSE)),0,Table1[[#This Row],[Remaining Extended cost]])</f>
        <v>0</v>
      </c>
    </row>
    <row r="207" spans="1:1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  <c r="S207" s="36">
        <f>IF(ISNA(VLOOKUP(Table1[[#This Row],[Part Number]],'Multi-level BOM'!V$4:V$449,1,FALSE)),0,Table1[[#This Row],[Remaining Extended cost]])</f>
        <v>0</v>
      </c>
    </row>
    <row r="208" spans="1:1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  <c r="S208" s="36">
        <f>IF(ISNA(VLOOKUP(Table1[[#This Row],[Part Number]],'Multi-level BOM'!V$4:V$449,1,FALSE)),0,Table1[[#This Row],[Remaining Extended cost]])</f>
        <v>0</v>
      </c>
    </row>
    <row r="209" spans="1:1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  <c r="S209" s="36">
        <f>IF(ISNA(VLOOKUP(Table1[[#This Row],[Part Number]],'Multi-level BOM'!V$4:V$449,1,FALSE)),0,Table1[[#This Row],[Remaining Extended cost]])</f>
        <v>0</v>
      </c>
    </row>
    <row r="210" spans="1:1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  <c r="S210" s="36">
        <f>IF(ISNA(VLOOKUP(Table1[[#This Row],[Part Number]],'Multi-level BOM'!V$4:V$449,1,FALSE)),0,Table1[[#This Row],[Remaining Extended cost]])</f>
        <v>0</v>
      </c>
    </row>
    <row r="211" spans="1:1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  <c r="S211" s="36">
        <f>IF(ISNA(VLOOKUP(Table1[[#This Row],[Part Number]],'Multi-level BOM'!V$4:V$449,1,FALSE)),0,Table1[[#This Row],[Remaining Extended cost]])</f>
        <v>0</v>
      </c>
    </row>
    <row r="212" spans="1:1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  <c r="S212" s="36">
        <f>IF(ISNA(VLOOKUP(Table1[[#This Row],[Part Number]],'Multi-level BOM'!V$4:V$449,1,FALSE)),0,Table1[[#This Row],[Remaining Extended cost]])</f>
        <v>0</v>
      </c>
    </row>
    <row r="213" spans="1:1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  <c r="S213" s="36">
        <f>IF(ISNA(VLOOKUP(Table1[[#This Row],[Part Number]],'Multi-level BOM'!V$4:V$449,1,FALSE)),0,Table1[[#This Row],[Remaining Extended cost]])</f>
        <v>0</v>
      </c>
    </row>
    <row r="214" spans="1:1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  <c r="S214" s="36">
        <f>IF(ISNA(VLOOKUP(Table1[[#This Row],[Part Number]],'Multi-level BOM'!V$4:V$449,1,FALSE)),0,Table1[[#This Row],[Remaining Extended cost]])</f>
        <v>0</v>
      </c>
    </row>
    <row r="215" spans="1:1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  <c r="S215" s="36">
        <f>IF(ISNA(VLOOKUP(Table1[[#This Row],[Part Number]],'Multi-level BOM'!V$4:V$449,1,FALSE)),0,Table1[[#This Row],[Remaining Extended cost]])</f>
        <v>0</v>
      </c>
    </row>
    <row r="216" spans="1:1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  <c r="S216" s="36">
        <f>IF(ISNA(VLOOKUP(Table1[[#This Row],[Part Number]],'Multi-level BOM'!V$4:V$449,1,FALSE)),0,Table1[[#This Row],[Remaining Extended cost]])</f>
        <v>0</v>
      </c>
    </row>
    <row r="217" spans="1:1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  <c r="S217" s="36">
        <f>IF(ISNA(VLOOKUP(Table1[[#This Row],[Part Number]],'Multi-level BOM'!V$4:V$449,1,FALSE)),0,Table1[[#This Row],[Remaining Extended cost]])</f>
        <v>0</v>
      </c>
    </row>
    <row r="218" spans="1:1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  <c r="S218" s="36">
        <f>IF(ISNA(VLOOKUP(Table1[[#This Row],[Part Number]],'Multi-level BOM'!V$4:V$449,1,FALSE)),0,Table1[[#This Row],[Remaining Extended cost]])</f>
        <v>0</v>
      </c>
    </row>
    <row r="219" spans="1:1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  <c r="S219" s="36">
        <f>IF(ISNA(VLOOKUP(Table1[[#This Row],[Part Number]],'Multi-level BOM'!V$4:V$449,1,FALSE)),0,Table1[[#This Row],[Remaining Extended cost]])</f>
        <v>0</v>
      </c>
    </row>
    <row r="220" spans="1:1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  <c r="S220" s="36">
        <f>IF(ISNA(VLOOKUP(Table1[[#This Row],[Part Number]],'Multi-level BOM'!V$4:V$449,1,FALSE)),0,Table1[[#This Row],[Remaining Extended cost]])</f>
        <v>0</v>
      </c>
    </row>
    <row r="221" spans="1:1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  <c r="S221" s="36">
        <f>IF(ISNA(VLOOKUP(Table1[[#This Row],[Part Number]],'Multi-level BOM'!V$4:V$449,1,FALSE)),0,Table1[[#This Row],[Remaining Extended cost]])</f>
        <v>0</v>
      </c>
    </row>
    <row r="222" spans="1:1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  <c r="S222" s="36">
        <f>IF(ISNA(VLOOKUP(Table1[[#This Row],[Part Number]],'Multi-level BOM'!V$4:V$449,1,FALSE)),0,Table1[[#This Row],[Remaining Extended cost]])</f>
        <v>0</v>
      </c>
    </row>
    <row r="223" spans="1:1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  <c r="S223" s="36">
        <f>IF(ISNA(VLOOKUP(Table1[[#This Row],[Part Number]],'Multi-level BOM'!V$4:V$449,1,FALSE)),0,Table1[[#This Row],[Remaining Extended cost]])</f>
        <v>0</v>
      </c>
    </row>
    <row r="224" spans="1:1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  <c r="S224" s="36">
        <f>IF(ISNA(VLOOKUP(Table1[[#This Row],[Part Number]],'Multi-level BOM'!V$4:V$449,1,FALSE)),0,Table1[[#This Row],[Remaining Extended cost]])</f>
        <v>0</v>
      </c>
    </row>
    <row r="225" spans="1:1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  <c r="S225" s="36">
        <f>IF(ISNA(VLOOKUP(Table1[[#This Row],[Part Number]],'Multi-level BOM'!V$4:V$449,1,FALSE)),0,Table1[[#This Row],[Remaining Extended cost]])</f>
        <v>0</v>
      </c>
    </row>
    <row r="226" spans="1:1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  <c r="S226" s="36">
        <f>IF(ISNA(VLOOKUP(Table1[[#This Row],[Part Number]],'Multi-level BOM'!V$4:V$449,1,FALSE)),0,Table1[[#This Row],[Remaining Extended cost]])</f>
        <v>0</v>
      </c>
    </row>
    <row r="227" spans="1:1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  <c r="S227" s="36">
        <f>IF(ISNA(VLOOKUP(Table1[[#This Row],[Part Number]],'Multi-level BOM'!V$4:V$449,1,FALSE)),0,Table1[[#This Row],[Remaining Extended cost]])</f>
        <v>0</v>
      </c>
    </row>
    <row r="228" spans="1:1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  <c r="S228" s="36">
        <f>IF(ISNA(VLOOKUP(Table1[[#This Row],[Part Number]],'Multi-level BOM'!V$4:V$449,1,FALSE)),0,Table1[[#This Row],[Remaining Extended cost]])</f>
        <v>0</v>
      </c>
    </row>
    <row r="229" spans="1:1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  <c r="S229" s="36">
        <f>IF(ISNA(VLOOKUP(Table1[[#This Row],[Part Number]],'Multi-level BOM'!V$4:V$449,1,FALSE)),0,Table1[[#This Row],[Remaining Extended cost]])</f>
        <v>0</v>
      </c>
    </row>
    <row r="230" spans="1:1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  <c r="S230" s="36">
        <f>IF(ISNA(VLOOKUP(Table1[[#This Row],[Part Number]],'Multi-level BOM'!V$4:V$449,1,FALSE)),0,Table1[[#This Row],[Remaining Extended cost]])</f>
        <v>0</v>
      </c>
    </row>
    <row r="231" spans="1:1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  <c r="S231" s="36">
        <f>IF(ISNA(VLOOKUP(Table1[[#This Row],[Part Number]],'Multi-level BOM'!V$4:V$449,1,FALSE)),0,Table1[[#This Row],[Remaining Extended cost]])</f>
        <v>0</v>
      </c>
    </row>
    <row r="232" spans="1:1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  <c r="S232" s="36">
        <f>IF(ISNA(VLOOKUP(Table1[[#This Row],[Part Number]],'Multi-level BOM'!V$4:V$449,1,FALSE)),0,Table1[[#This Row],[Remaining Extended cost]])</f>
        <v>0</v>
      </c>
    </row>
    <row r="233" spans="1:1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  <c r="S233" s="36">
        <f>IF(ISNA(VLOOKUP(Table1[[#This Row],[Part Number]],'Multi-level BOM'!V$4:V$449,1,FALSE)),0,Table1[[#This Row],[Remaining Extended cost]])</f>
        <v>0</v>
      </c>
    </row>
    <row r="234" spans="1:1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  <c r="S234" s="36">
        <f>IF(ISNA(VLOOKUP(Table1[[#This Row],[Part Number]],'Multi-level BOM'!V$4:V$449,1,FALSE)),0,Table1[[#This Row],[Remaining Extended cost]])</f>
        <v>0</v>
      </c>
    </row>
    <row r="235" spans="1:1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  <c r="S235" s="36">
        <f>IF(ISNA(VLOOKUP(Table1[[#This Row],[Part Number]],'Multi-level BOM'!V$4:V$449,1,FALSE)),0,Table1[[#This Row],[Remaining Extended cost]])</f>
        <v>0</v>
      </c>
    </row>
    <row r="236" spans="1:1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  <c r="S236" s="36">
        <f>IF(ISNA(VLOOKUP(Table1[[#This Row],[Part Number]],'Multi-level BOM'!V$4:V$449,1,FALSE)),0,Table1[[#This Row],[Remaining Extended cost]])</f>
        <v>0</v>
      </c>
    </row>
    <row r="237" spans="1:1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  <c r="S237" s="36">
        <f>IF(ISNA(VLOOKUP(Table1[[#This Row],[Part Number]],'Multi-level BOM'!V$4:V$449,1,FALSE)),0,Table1[[#This Row],[Remaining Extended cost]])</f>
        <v>0</v>
      </c>
    </row>
    <row r="238" spans="1:1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  <c r="S238" s="36">
        <f>IF(ISNA(VLOOKUP(Table1[[#This Row],[Part Number]],'Multi-level BOM'!V$4:V$449,1,FALSE)),0,Table1[[#This Row],[Remaining Extended cost]])</f>
        <v>0</v>
      </c>
    </row>
    <row r="239" spans="1:1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  <c r="S239" s="36">
        <f>IF(ISNA(VLOOKUP(Table1[[#This Row],[Part Number]],'Multi-level BOM'!V$4:V$449,1,FALSE)),0,Table1[[#This Row],[Remaining Extended cost]])</f>
        <v>0</v>
      </c>
    </row>
    <row r="240" spans="1:1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  <c r="S240" s="36">
        <f>IF(ISNA(VLOOKUP(Table1[[#This Row],[Part Number]],'Multi-level BOM'!V$4:V$449,1,FALSE)),0,Table1[[#This Row],[Remaining Extended cost]])</f>
        <v>0</v>
      </c>
    </row>
    <row r="241" spans="1:1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  <c r="S241" s="36">
        <f>IF(ISNA(VLOOKUP(Table1[[#This Row],[Part Number]],'Multi-level BOM'!V$4:V$449,1,FALSE)),0,Table1[[#This Row],[Remaining Extended cost]])</f>
        <v>0</v>
      </c>
    </row>
    <row r="242" spans="1:1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  <c r="S242" s="36">
        <f>IF(ISNA(VLOOKUP(Table1[[#This Row],[Part Number]],'Multi-level BOM'!V$4:V$449,1,FALSE)),0,Table1[[#This Row],[Remaining Extended cost]])</f>
        <v>0</v>
      </c>
    </row>
    <row r="243" spans="1:1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  <c r="S243" s="36">
        <f>IF(ISNA(VLOOKUP(Table1[[#This Row],[Part Number]],'Multi-level BOM'!V$4:V$449,1,FALSE)),0,Table1[[#This Row],[Remaining Extended cost]])</f>
        <v>0</v>
      </c>
    </row>
    <row r="244" spans="1:1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  <c r="S244" s="36">
        <f>IF(ISNA(VLOOKUP(Table1[[#This Row],[Part Number]],'Multi-level BOM'!V$4:V$449,1,FALSE)),0,Table1[[#This Row],[Remaining Extended cost]])</f>
        <v>0</v>
      </c>
    </row>
    <row r="245" spans="1:1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  <c r="S245" s="36">
        <f>IF(ISNA(VLOOKUP(Table1[[#This Row],[Part Number]],'Multi-level BOM'!V$4:V$449,1,FALSE)),0,Table1[[#This Row],[Remaining Extended cost]])</f>
        <v>0</v>
      </c>
    </row>
    <row r="246" spans="1:1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  <c r="S246" s="36">
        <f>IF(ISNA(VLOOKUP(Table1[[#This Row],[Part Number]],'Multi-level BOM'!V$4:V$449,1,FALSE)),0,Table1[[#This Row],[Remaining Extended cost]])</f>
        <v>0</v>
      </c>
    </row>
    <row r="247" spans="1:1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  <c r="S247" s="36">
        <f>IF(ISNA(VLOOKUP(Table1[[#This Row],[Part Number]],'Multi-level BOM'!V$4:V$449,1,FALSE)),0,Table1[[#This Row],[Remaining Extended cost]])</f>
        <v>0</v>
      </c>
    </row>
    <row r="248" spans="1:1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  <c r="S248" s="36">
        <f>IF(ISNA(VLOOKUP(Table1[[#This Row],[Part Number]],'Multi-level BOM'!V$4:V$449,1,FALSE)),0,Table1[[#This Row],[Remaining Extended cost]])</f>
        <v>0</v>
      </c>
    </row>
    <row r="249" spans="1:1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  <c r="S249" s="36">
        <f>IF(ISNA(VLOOKUP(Table1[[#This Row],[Part Number]],'Multi-level BOM'!V$4:V$449,1,FALSE)),0,Table1[[#This Row],[Remaining Extended cost]])</f>
        <v>0</v>
      </c>
    </row>
    <row r="250" spans="1:1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  <c r="S250" s="36">
        <f>IF(ISNA(VLOOKUP(Table1[[#This Row],[Part Number]],'Multi-level BOM'!V$4:V$449,1,FALSE)),0,Table1[[#This Row],[Remaining Extended cost]])</f>
        <v>0</v>
      </c>
    </row>
    <row r="251" spans="1:1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  <c r="S251" s="36">
        <f>IF(ISNA(VLOOKUP(Table1[[#This Row],[Part Number]],'Multi-level BOM'!V$4:V$449,1,FALSE)),0,Table1[[#This Row],[Remaining Extended cost]])</f>
        <v>0</v>
      </c>
    </row>
    <row r="252" spans="1:1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  <c r="S252" s="36">
        <f>IF(ISNA(VLOOKUP(Table1[[#This Row],[Part Number]],'Multi-level BOM'!V$4:V$449,1,FALSE)),0,Table1[[#This Row],[Remaining Extended cost]])</f>
        <v>0</v>
      </c>
    </row>
    <row r="253" spans="1:1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  <c r="S253" s="36">
        <f>IF(ISNA(VLOOKUP(Table1[[#This Row],[Part Number]],'Multi-level BOM'!V$4:V$449,1,FALSE)),0,Table1[[#This Row],[Remaining Extended cost]])</f>
        <v>0</v>
      </c>
    </row>
    <row r="254" spans="1:1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  <c r="S254" s="36">
        <f>IF(ISNA(VLOOKUP(Table1[[#This Row],[Part Number]],'Multi-level BOM'!V$4:V$449,1,FALSE)),0,Table1[[#This Row],[Remaining Extended cost]])</f>
        <v>0</v>
      </c>
    </row>
    <row r="255" spans="1:1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  <c r="S255" s="36">
        <f>IF(ISNA(VLOOKUP(Table1[[#This Row],[Part Number]],'Multi-level BOM'!V$4:V$449,1,FALSE)),0,Table1[[#This Row],[Remaining Extended cost]])</f>
        <v>0</v>
      </c>
    </row>
    <row r="256" spans="1:1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  <c r="S256" s="36">
        <f>IF(ISNA(VLOOKUP(Table1[[#This Row],[Part Number]],'Multi-level BOM'!V$4:V$449,1,FALSE)),0,Table1[[#This Row],[Remaining Extended cost]])</f>
        <v>0</v>
      </c>
    </row>
    <row r="257" spans="1:1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  <c r="S257" s="36">
        <f>IF(ISNA(VLOOKUP(Table1[[#This Row],[Part Number]],'Multi-level BOM'!V$4:V$449,1,FALSE)),0,Table1[[#This Row],[Remaining Extended cost]])</f>
        <v>0</v>
      </c>
    </row>
    <row r="258" spans="1:1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  <c r="S258" s="36">
        <f>IF(ISNA(VLOOKUP(Table1[[#This Row],[Part Number]],'Multi-level BOM'!V$4:V$449,1,FALSE)),0,Table1[[#This Row],[Remaining Extended cost]])</f>
        <v>0</v>
      </c>
    </row>
    <row r="259" spans="1:1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  <c r="S259" s="36">
        <f>IF(ISNA(VLOOKUP(Table1[[#This Row],[Part Number]],'Multi-level BOM'!V$4:V$449,1,FALSE)),0,Table1[[#This Row],[Remaining Extended cost]])</f>
        <v>0</v>
      </c>
    </row>
    <row r="260" spans="1:1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  <c r="S260" s="36">
        <f>IF(ISNA(VLOOKUP(Table1[[#This Row],[Part Number]],'Multi-level BOM'!V$4:V$449,1,FALSE)),0,Table1[[#This Row],[Remaining Extended cost]])</f>
        <v>0</v>
      </c>
    </row>
    <row r="261" spans="1:1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  <c r="S261" s="36">
        <f>IF(ISNA(VLOOKUP(Table1[[#This Row],[Part Number]],'Multi-level BOM'!V$4:V$449,1,FALSE)),0,Table1[[#This Row],[Remaining Extended cost]])</f>
        <v>0</v>
      </c>
    </row>
    <row r="262" spans="1:1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  <c r="S262" s="36">
        <f>IF(ISNA(VLOOKUP(Table1[[#This Row],[Part Number]],'Multi-level BOM'!V$4:V$449,1,FALSE)),0,Table1[[#This Row],[Remaining Extended cost]])</f>
        <v>0</v>
      </c>
    </row>
    <row r="263" spans="1:1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  <c r="S263" s="36">
        <f>IF(ISNA(VLOOKUP(Table1[[#This Row],[Part Number]],'Multi-level BOM'!V$4:V$449,1,FALSE)),0,Table1[[#This Row],[Remaining Extended cost]])</f>
        <v>0</v>
      </c>
    </row>
    <row r="264" spans="1:1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  <c r="S264" s="36">
        <f>IF(ISNA(VLOOKUP(Table1[[#This Row],[Part Number]],'Multi-level BOM'!V$4:V$449,1,FALSE)),0,Table1[[#This Row],[Remaining Extended cost]])</f>
        <v>0</v>
      </c>
    </row>
    <row r="265" spans="1:1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  <c r="S265" s="36">
        <f>IF(ISNA(VLOOKUP(Table1[[#This Row],[Part Number]],'Multi-level BOM'!V$4:V$449,1,FALSE)),0,Table1[[#This Row],[Remaining Extended cost]])</f>
        <v>0</v>
      </c>
    </row>
    <row r="266" spans="1:1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  <c r="S266" s="36">
        <f>IF(ISNA(VLOOKUP(Table1[[#This Row],[Part Number]],'Multi-level BOM'!V$4:V$449,1,FALSE)),0,Table1[[#This Row],[Remaining Extended cost]])</f>
        <v>0</v>
      </c>
    </row>
    <row r="267" spans="1:1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  <c r="S267" s="36">
        <f>IF(ISNA(VLOOKUP(Table1[[#This Row],[Part Number]],'Multi-level BOM'!V$4:V$449,1,FALSE)),0,Table1[[#This Row],[Remaining Extended cost]])</f>
        <v>0</v>
      </c>
    </row>
    <row r="268" spans="1:1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  <c r="S268" s="36">
        <f>IF(ISNA(VLOOKUP(Table1[[#This Row],[Part Number]],'Multi-level BOM'!V$4:V$449,1,FALSE)),0,Table1[[#This Row],[Remaining Extended cost]])</f>
        <v>0</v>
      </c>
    </row>
    <row r="269" spans="1:1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  <c r="S269" s="36">
        <f>IF(ISNA(VLOOKUP(Table1[[#This Row],[Part Number]],'Multi-level BOM'!V$4:V$449,1,FALSE)),0,Table1[[#This Row],[Remaining Extended cost]])</f>
        <v>0</v>
      </c>
    </row>
    <row r="270" spans="1:1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  <c r="S270" s="36">
        <f>IF(ISNA(VLOOKUP(Table1[[#This Row],[Part Number]],'Multi-level BOM'!V$4:V$449,1,FALSE)),0,Table1[[#This Row],[Remaining Extended cost]])</f>
        <v>0</v>
      </c>
    </row>
    <row r="271" spans="1:1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  <c r="S271" s="36">
        <f>IF(ISNA(VLOOKUP(Table1[[#This Row],[Part Number]],'Multi-level BOM'!V$4:V$449,1,FALSE)),0,Table1[[#This Row],[Remaining Extended cost]])</f>
        <v>0</v>
      </c>
    </row>
    <row r="272" spans="1:1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  <c r="S272" s="36">
        <f>IF(ISNA(VLOOKUP(Table1[[#This Row],[Part Number]],'Multi-level BOM'!V$4:V$449,1,FALSE)),0,Table1[[#This Row],[Remaining Extended cost]])</f>
        <v>0</v>
      </c>
    </row>
    <row r="273" spans="1:1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  <c r="S273" s="36">
        <f>IF(ISNA(VLOOKUP(Table1[[#This Row],[Part Number]],'Multi-level BOM'!V$4:V$449,1,FALSE)),0,Table1[[#This Row],[Remaining Extended cost]])</f>
        <v>0</v>
      </c>
    </row>
    <row r="274" spans="1:1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  <c r="S274" s="36">
        <f>IF(ISNA(VLOOKUP(Table1[[#This Row],[Part Number]],'Multi-level BOM'!V$4:V$449,1,FALSE)),0,Table1[[#This Row],[Remaining Extended cost]])</f>
        <v>0</v>
      </c>
    </row>
    <row r="275" spans="1:1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  <c r="S275" s="36">
        <f>IF(ISNA(VLOOKUP(Table1[[#This Row],[Part Number]],'Multi-level BOM'!V$4:V$449,1,FALSE)),0,Table1[[#This Row],[Remaining Extended cost]])</f>
        <v>0</v>
      </c>
    </row>
    <row r="276" spans="1:1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  <c r="S276" s="36">
        <f>IF(ISNA(VLOOKUP(Table1[[#This Row],[Part Number]],'Multi-level BOM'!V$4:V$449,1,FALSE)),0,Table1[[#This Row],[Remaining Extended cost]])</f>
        <v>0</v>
      </c>
    </row>
    <row r="277" spans="1:1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  <c r="S277" s="36">
        <f>IF(ISNA(VLOOKUP(Table1[[#This Row],[Part Number]],'Multi-level BOM'!V$4:V$449,1,FALSE)),0,Table1[[#This Row],[Remaining Extended cost]])</f>
        <v>0</v>
      </c>
    </row>
    <row r="278" spans="1:1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  <c r="S278" s="36">
        <f>IF(ISNA(VLOOKUP(Table1[[#This Row],[Part Number]],'Multi-level BOM'!V$4:V$449,1,FALSE)),0,Table1[[#This Row],[Remaining Extended cost]])</f>
        <v>0</v>
      </c>
    </row>
    <row r="279" spans="1:1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  <c r="S279" s="36">
        <f>IF(ISNA(VLOOKUP(Table1[[#This Row],[Part Number]],'Multi-level BOM'!V$4:V$449,1,FALSE)),0,Table1[[#This Row],[Remaining Extended cost]])</f>
        <v>0</v>
      </c>
    </row>
    <row r="280" spans="1:1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  <c r="S280" s="36">
        <f>IF(ISNA(VLOOKUP(Table1[[#This Row],[Part Number]],'Multi-level BOM'!V$4:V$449,1,FALSE)),0,Table1[[#This Row],[Remaining Extended cost]])</f>
        <v>0</v>
      </c>
    </row>
    <row r="281" spans="1:1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  <c r="S281" s="36">
        <f>IF(ISNA(VLOOKUP(Table1[[#This Row],[Part Number]],'Multi-level BOM'!V$4:V$449,1,FALSE)),0,Table1[[#This Row],[Remaining Extended cost]])</f>
        <v>0</v>
      </c>
    </row>
    <row r="282" spans="1:1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  <c r="S282" s="36">
        <f>IF(ISNA(VLOOKUP(Table1[[#This Row],[Part Number]],'Multi-level BOM'!V$4:V$449,1,FALSE)),0,Table1[[#This Row],[Remaining Extended cost]])</f>
        <v>0</v>
      </c>
    </row>
    <row r="283" spans="1:1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  <c r="S283" s="36">
        <f>IF(ISNA(VLOOKUP(Table1[[#This Row],[Part Number]],'Multi-level BOM'!V$4:V$449,1,FALSE)),0,Table1[[#This Row],[Remaining Extended cost]])</f>
        <v>0</v>
      </c>
    </row>
    <row r="284" spans="1:1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  <c r="S284" s="36">
        <f>IF(ISNA(VLOOKUP(Table1[[#This Row],[Part Number]],'Multi-level BOM'!V$4:V$449,1,FALSE)),0,Table1[[#This Row],[Remaining Extended cost]])</f>
        <v>0</v>
      </c>
    </row>
    <row r="285" spans="1:1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  <c r="S285" s="36">
        <f>IF(ISNA(VLOOKUP(Table1[[#This Row],[Part Number]],'Multi-level BOM'!V$4:V$449,1,FALSE)),0,Table1[[#This Row],[Remaining Extended cost]])</f>
        <v>0</v>
      </c>
    </row>
    <row r="286" spans="1:1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  <c r="S286" s="36">
        <f>IF(ISNA(VLOOKUP(Table1[[#This Row],[Part Number]],'Multi-level BOM'!V$4:V$449,1,FALSE)),0,Table1[[#This Row],[Remaining Extended cost]])</f>
        <v>0</v>
      </c>
    </row>
    <row r="287" spans="1:1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  <c r="S287" s="36">
        <f>IF(ISNA(VLOOKUP(Table1[[#This Row],[Part Number]],'Multi-level BOM'!V$4:V$449,1,FALSE)),0,Table1[[#This Row],[Remaining Extended cost]])</f>
        <v>0</v>
      </c>
    </row>
    <row r="288" spans="1:1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  <c r="S288" s="36">
        <f>IF(ISNA(VLOOKUP(Table1[[#This Row],[Part Number]],'Multi-level BOM'!V$4:V$449,1,FALSE)),0,Table1[[#This Row],[Remaining Extended cost]])</f>
        <v>0</v>
      </c>
    </row>
    <row r="289" spans="1:1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  <c r="S289" s="36">
        <f>IF(ISNA(VLOOKUP(Table1[[#This Row],[Part Number]],'Multi-level BOM'!V$4:V$449,1,FALSE)),0,Table1[[#This Row],[Remaining Extended cost]])</f>
        <v>0</v>
      </c>
    </row>
    <row r="290" spans="1:1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  <c r="S290" s="36">
        <f>IF(ISNA(VLOOKUP(Table1[[#This Row],[Part Number]],'Multi-level BOM'!V$4:V$449,1,FALSE)),0,Table1[[#This Row],[Remaining Extended cost]])</f>
        <v>0</v>
      </c>
    </row>
    <row r="291" spans="1:1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  <c r="S291" s="36">
        <f>IF(ISNA(VLOOKUP(Table1[[#This Row],[Part Number]],'Multi-level BOM'!V$4:V$449,1,FALSE)),0,Table1[[#This Row],[Remaining Extended cost]])</f>
        <v>0</v>
      </c>
    </row>
    <row r="292" spans="1:1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  <c r="S292" s="36">
        <f>IF(ISNA(VLOOKUP(Table1[[#This Row],[Part Number]],'Multi-level BOM'!V$4:V$449,1,FALSE)),0,Table1[[#This Row],[Remaining Extended cost]])</f>
        <v>0</v>
      </c>
    </row>
    <row r="293" spans="1:1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  <c r="S293" s="36">
        <f>IF(ISNA(VLOOKUP(Table1[[#This Row],[Part Number]],'Multi-level BOM'!V$4:V$449,1,FALSE)),0,Table1[[#This Row],[Remaining Extended cost]])</f>
        <v>0</v>
      </c>
    </row>
    <row r="294" spans="1:1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  <c r="S294" s="36">
        <f>IF(ISNA(VLOOKUP(Table1[[#This Row],[Part Number]],'Multi-level BOM'!V$4:V$449,1,FALSE)),0,Table1[[#This Row],[Remaining Extended cost]])</f>
        <v>0</v>
      </c>
    </row>
    <row r="295" spans="1:1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  <c r="S295" s="36">
        <f>IF(ISNA(VLOOKUP(Table1[[#This Row],[Part Number]],'Multi-level BOM'!V$4:V$449,1,FALSE)),0,Table1[[#This Row],[Remaining Extended cost]])</f>
        <v>0</v>
      </c>
    </row>
    <row r="296" spans="1:1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  <c r="S296" s="36">
        <f>IF(ISNA(VLOOKUP(Table1[[#This Row],[Part Number]],'Multi-level BOM'!V$4:V$449,1,FALSE)),0,Table1[[#This Row],[Remaining Extended cost]])</f>
        <v>0</v>
      </c>
    </row>
    <row r="297" spans="1:1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  <c r="S297" s="36">
        <f>IF(ISNA(VLOOKUP(Table1[[#This Row],[Part Number]],'Multi-level BOM'!V$4:V$449,1,FALSE)),0,Table1[[#This Row],[Remaining Extended cost]])</f>
        <v>0</v>
      </c>
    </row>
    <row r="298" spans="1:1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  <c r="S298" s="36">
        <f>IF(ISNA(VLOOKUP(Table1[[#This Row],[Part Number]],'Multi-level BOM'!V$4:V$449,1,FALSE)),0,Table1[[#This Row],[Remaining Extended cost]])</f>
        <v>0</v>
      </c>
    </row>
    <row r="299" spans="1:1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  <c r="S299" s="36">
        <f>IF(ISNA(VLOOKUP(Table1[[#This Row],[Part Number]],'Multi-level BOM'!V$4:V$449,1,FALSE)),0,Table1[[#This Row],[Remaining Extended cost]])</f>
        <v>0</v>
      </c>
    </row>
    <row r="300" spans="1:1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  <c r="S300" s="36">
        <f>IF(ISNA(VLOOKUP(Table1[[#This Row],[Part Number]],'Multi-level BOM'!V$4:V$449,1,FALSE)),0,Table1[[#This Row],[Remaining Extended cost]])</f>
        <v>0</v>
      </c>
    </row>
    <row r="301" spans="1:1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  <c r="S301" s="36">
        <f>IF(ISNA(VLOOKUP(Table1[[#This Row],[Part Number]],'Multi-level BOM'!V$4:V$449,1,FALSE)),0,Table1[[#This Row],[Remaining Extended cost]])</f>
        <v>0</v>
      </c>
    </row>
    <row r="302" spans="1:1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  <c r="S302" s="36">
        <f>IF(ISNA(VLOOKUP(Table1[[#This Row],[Part Number]],'Multi-level BOM'!V$4:V$449,1,FALSE)),0,Table1[[#This Row],[Remaining Extended cost]])</f>
        <v>0</v>
      </c>
    </row>
    <row r="303" spans="1:1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  <c r="S303" s="36">
        <f>IF(ISNA(VLOOKUP(Table1[[#This Row],[Part Number]],'Multi-level BOM'!V$4:V$449,1,FALSE)),0,Table1[[#This Row],[Remaining Extended cost]])</f>
        <v>0</v>
      </c>
    </row>
    <row r="304" spans="1:1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  <c r="S304" s="36">
        <f>IF(ISNA(VLOOKUP(Table1[[#This Row],[Part Number]],'Multi-level BOM'!V$4:V$449,1,FALSE)),0,Table1[[#This Row],[Remaining Extended cost]])</f>
        <v>0</v>
      </c>
    </row>
    <row r="305" spans="1:1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  <c r="S305" s="36">
        <f>IF(ISNA(VLOOKUP(Table1[[#This Row],[Part Number]],'Multi-level BOM'!V$4:V$449,1,FALSE)),0,Table1[[#This Row],[Remaining Extended cost]])</f>
        <v>0</v>
      </c>
    </row>
    <row r="306" spans="1:1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  <c r="S306" s="36">
        <f>IF(ISNA(VLOOKUP(Table1[[#This Row],[Part Number]],'Multi-level BOM'!V$4:V$449,1,FALSE)),0,Table1[[#This Row],[Remaining Extended cost]])</f>
        <v>0</v>
      </c>
    </row>
    <row r="307" spans="1:1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  <c r="S307" s="36">
        <f>IF(ISNA(VLOOKUP(Table1[[#This Row],[Part Number]],'Multi-level BOM'!V$4:V$449,1,FALSE)),0,Table1[[#This Row],[Remaining Extended cost]])</f>
        <v>0</v>
      </c>
    </row>
    <row r="308" spans="1:1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  <c r="S308" s="36">
        <f>IF(ISNA(VLOOKUP(Table1[[#This Row],[Part Number]],'Multi-level BOM'!V$4:V$449,1,FALSE)),0,Table1[[#This Row],[Remaining Extended cost]])</f>
        <v>0</v>
      </c>
    </row>
    <row r="309" spans="1:1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  <c r="S309" s="36">
        <f>IF(ISNA(VLOOKUP(Table1[[#This Row],[Part Number]],'Multi-level BOM'!V$4:V$449,1,FALSE)),0,Table1[[#This Row],[Remaining Extended cost]])</f>
        <v>0</v>
      </c>
    </row>
    <row r="310" spans="1:1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  <c r="S310" s="36">
        <f>IF(ISNA(VLOOKUP(Table1[[#This Row],[Part Number]],'Multi-level BOM'!V$4:V$449,1,FALSE)),0,Table1[[#This Row],[Remaining Extended cost]])</f>
        <v>0</v>
      </c>
    </row>
    <row r="311" spans="1:1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  <c r="S311" s="36">
        <f>IF(ISNA(VLOOKUP(Table1[[#This Row],[Part Number]],'Multi-level BOM'!V$4:V$449,1,FALSE)),0,Table1[[#This Row],[Remaining Extended cost]])</f>
        <v>0</v>
      </c>
    </row>
    <row r="312" spans="1:1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  <c r="S312" s="36">
        <f>IF(ISNA(VLOOKUP(Table1[[#This Row],[Part Number]],'Multi-level BOM'!V$4:V$449,1,FALSE)),0,Table1[[#This Row],[Remaining Extended cost]])</f>
        <v>0</v>
      </c>
    </row>
    <row r="313" spans="1:1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  <c r="S313" s="36">
        <f>IF(ISNA(VLOOKUP(Table1[[#This Row],[Part Number]],'Multi-level BOM'!V$4:V$449,1,FALSE)),0,Table1[[#This Row],[Remaining Extended cost]])</f>
        <v>0</v>
      </c>
    </row>
    <row r="314" spans="1:1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  <c r="S314" s="36">
        <f>IF(ISNA(VLOOKUP(Table1[[#This Row],[Part Number]],'Multi-level BOM'!V$4:V$449,1,FALSE)),0,Table1[[#This Row],[Remaining Extended cost]])</f>
        <v>0</v>
      </c>
    </row>
    <row r="315" spans="1:1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  <c r="S315" s="36">
        <f>IF(ISNA(VLOOKUP(Table1[[#This Row],[Part Number]],'Multi-level BOM'!V$4:V$449,1,FALSE)),0,Table1[[#This Row],[Remaining Extended cost]])</f>
        <v>0</v>
      </c>
    </row>
    <row r="316" spans="1:1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  <c r="S316" s="36">
        <f>IF(ISNA(VLOOKUP(Table1[[#This Row],[Part Number]],'Multi-level BOM'!V$4:V$449,1,FALSE)),0,Table1[[#This Row],[Remaining Extended cost]])</f>
        <v>0</v>
      </c>
    </row>
    <row r="317" spans="1:1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  <c r="S317" s="36">
        <f>IF(ISNA(VLOOKUP(Table1[[#This Row],[Part Number]],'Multi-level BOM'!V$4:V$449,1,FALSE)),0,Table1[[#This Row],[Remaining Extended cost]])</f>
        <v>0</v>
      </c>
    </row>
    <row r="318" spans="1:1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  <c r="S318" s="36">
        <f>IF(ISNA(VLOOKUP(Table1[[#This Row],[Part Number]],'Multi-level BOM'!V$4:V$449,1,FALSE)),0,Table1[[#This Row],[Remaining Extended cost]])</f>
        <v>0</v>
      </c>
    </row>
    <row r="319" spans="1:1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  <c r="S319" s="36">
        <f>IF(ISNA(VLOOKUP(Table1[[#This Row],[Part Number]],'Multi-level BOM'!V$4:V$449,1,FALSE)),0,Table1[[#This Row],[Remaining Extended cost]])</f>
        <v>0</v>
      </c>
    </row>
    <row r="320" spans="1:1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  <c r="S320" s="36">
        <f>IF(ISNA(VLOOKUP(Table1[[#This Row],[Part Number]],'Multi-level BOM'!V$4:V$449,1,FALSE)),0,Table1[[#This Row],[Remaining Extended cost]])</f>
        <v>0</v>
      </c>
    </row>
    <row r="321" spans="1:1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  <c r="S321" s="36">
        <f>IF(ISNA(VLOOKUP(Table1[[#This Row],[Part Number]],'Multi-level BOM'!V$4:V$449,1,FALSE)),0,Table1[[#This Row],[Remaining Extended cost]])</f>
        <v>0</v>
      </c>
    </row>
    <row r="322" spans="1:1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  <c r="S322" s="36">
        <f>IF(ISNA(VLOOKUP(Table1[[#This Row],[Part Number]],'Multi-level BOM'!V$4:V$449,1,FALSE)),0,Table1[[#This Row],[Remaining Extended cost]])</f>
        <v>0</v>
      </c>
    </row>
    <row r="323" spans="1:1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  <c r="S323" s="36">
        <f>IF(ISNA(VLOOKUP(Table1[[#This Row],[Part Number]],'Multi-level BOM'!V$4:V$449,1,FALSE)),0,Table1[[#This Row],[Remaining Extended cost]])</f>
        <v>0</v>
      </c>
    </row>
    <row r="324" spans="1:1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  <c r="S324" s="36">
        <f>IF(ISNA(VLOOKUP(Table1[[#This Row],[Part Number]],'Multi-level BOM'!V$4:V$449,1,FALSE)),0,Table1[[#This Row],[Remaining Extended cost]])</f>
        <v>0</v>
      </c>
    </row>
    <row r="325" spans="1:1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  <c r="S325" s="36">
        <f>IF(ISNA(VLOOKUP(Table1[[#This Row],[Part Number]],'Multi-level BOM'!V$4:V$449,1,FALSE)),0,Table1[[#This Row],[Remaining Extended cost]])</f>
        <v>0</v>
      </c>
    </row>
    <row r="326" spans="1:1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  <c r="S326" s="36">
        <f>IF(ISNA(VLOOKUP(Table1[[#This Row],[Part Number]],'Multi-level BOM'!V$4:V$449,1,FALSE)),0,Table1[[#This Row],[Remaining Extended cost]])</f>
        <v>0</v>
      </c>
    </row>
    <row r="327" spans="1:1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  <c r="S327" s="36">
        <f>IF(ISNA(VLOOKUP(Table1[[#This Row],[Part Number]],'Multi-level BOM'!V$4:V$449,1,FALSE)),0,Table1[[#This Row],[Remaining Extended cost]])</f>
        <v>0</v>
      </c>
    </row>
    <row r="328" spans="1:1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  <c r="S328" s="36">
        <f>IF(ISNA(VLOOKUP(Table1[[#This Row],[Part Number]],'Multi-level BOM'!V$4:V$449,1,FALSE)),0,Table1[[#This Row],[Remaining Extended cost]])</f>
        <v>0</v>
      </c>
    </row>
    <row r="329" spans="1:1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  <c r="S329" s="36">
        <f>IF(ISNA(VLOOKUP(Table1[[#This Row],[Part Number]],'Multi-level BOM'!V$4:V$449,1,FALSE)),0,Table1[[#This Row],[Remaining Extended cost]])</f>
        <v>0</v>
      </c>
    </row>
    <row r="330" spans="1:1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  <c r="S330" s="36">
        <f>IF(ISNA(VLOOKUP(Table1[[#This Row],[Part Number]],'Multi-level BOM'!V$4:V$449,1,FALSE)),0,Table1[[#This Row],[Remaining Extended cost]])</f>
        <v>0</v>
      </c>
    </row>
    <row r="331" spans="1:1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  <c r="S331" s="36">
        <f>IF(ISNA(VLOOKUP(Table1[[#This Row],[Part Number]],'Multi-level BOM'!V$4:V$449,1,FALSE)),0,Table1[[#This Row],[Remaining Extended cost]])</f>
        <v>0</v>
      </c>
    </row>
    <row r="332" spans="1:1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  <c r="S332" s="36">
        <f>IF(ISNA(VLOOKUP(Table1[[#This Row],[Part Number]],'Multi-level BOM'!V$4:V$449,1,FALSE)),0,Table1[[#This Row],[Remaining Extended cost]])</f>
        <v>0</v>
      </c>
    </row>
    <row r="333" spans="1:1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  <c r="S333" s="36">
        <f>IF(ISNA(VLOOKUP(Table1[[#This Row],[Part Number]],'Multi-level BOM'!V$4:V$449,1,FALSE)),0,Table1[[#This Row],[Remaining Extended cost]])</f>
        <v>0</v>
      </c>
    </row>
    <row r="334" spans="1:1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  <c r="S334" s="36">
        <f>IF(ISNA(VLOOKUP(Table1[[#This Row],[Part Number]],'Multi-level BOM'!V$4:V$449,1,FALSE)),0,Table1[[#This Row],[Remaining Extended cost]])</f>
        <v>0</v>
      </c>
    </row>
    <row r="335" spans="1:1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  <c r="S335" s="36">
        <f>IF(ISNA(VLOOKUP(Table1[[#This Row],[Part Number]],'Multi-level BOM'!V$4:V$449,1,FALSE)),0,Table1[[#This Row],[Remaining Extended cost]])</f>
        <v>0</v>
      </c>
    </row>
    <row r="336" spans="1:1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  <c r="S336" s="36">
        <f>IF(ISNA(VLOOKUP(Table1[[#This Row],[Part Number]],'Multi-level BOM'!V$4:V$449,1,FALSE)),0,Table1[[#This Row],[Remaining Extended cost]])</f>
        <v>0</v>
      </c>
    </row>
    <row r="337" spans="1:1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  <c r="S337" s="36">
        <f>IF(ISNA(VLOOKUP(Table1[[#This Row],[Part Number]],'Multi-level BOM'!V$4:V$449,1,FALSE)),0,Table1[[#This Row],[Remaining Extended cost]])</f>
        <v>0</v>
      </c>
    </row>
    <row r="338" spans="1:1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  <c r="S338" s="36">
        <f>IF(ISNA(VLOOKUP(Table1[[#This Row],[Part Number]],'Multi-level BOM'!V$4:V$449,1,FALSE)),0,Table1[[#This Row],[Remaining Extended cost]])</f>
        <v>0</v>
      </c>
    </row>
    <row r="339" spans="1:1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  <c r="S339" s="36">
        <f>IF(ISNA(VLOOKUP(Table1[[#This Row],[Part Number]],'Multi-level BOM'!V$4:V$449,1,FALSE)),0,Table1[[#This Row],[Remaining Extended cost]])</f>
        <v>0</v>
      </c>
    </row>
    <row r="340" spans="1:1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  <c r="S340" s="36">
        <f>IF(ISNA(VLOOKUP(Table1[[#This Row],[Part Number]],'Multi-level BOM'!V$4:V$449,1,FALSE)),0,Table1[[#This Row],[Remaining Extended cost]])</f>
        <v>0</v>
      </c>
    </row>
    <row r="341" spans="1:1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  <c r="S341" s="36">
        <f>IF(ISNA(VLOOKUP(Table1[[#This Row],[Part Number]],'Multi-level BOM'!V$4:V$449,1,FALSE)),0,Table1[[#This Row],[Remaining Extended cost]])</f>
        <v>0</v>
      </c>
    </row>
    <row r="342" spans="1:1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  <c r="S342" s="36">
        <f>IF(ISNA(VLOOKUP(Table1[[#This Row],[Part Number]],'Multi-level BOM'!V$4:V$449,1,FALSE)),0,Table1[[#This Row],[Remaining Extended cost]])</f>
        <v>0</v>
      </c>
    </row>
    <row r="343" spans="1:1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  <c r="S343" s="36">
        <f>IF(ISNA(VLOOKUP(Table1[[#This Row],[Part Number]],'Multi-level BOM'!V$4:V$449,1,FALSE)),0,Table1[[#This Row],[Remaining Extended cost]])</f>
        <v>0</v>
      </c>
    </row>
    <row r="344" spans="1:1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  <c r="S344" s="36">
        <f>IF(ISNA(VLOOKUP(Table1[[#This Row],[Part Number]],'Multi-level BOM'!V$4:V$449,1,FALSE)),0,Table1[[#This Row],[Remaining Extended cost]])</f>
        <v>0</v>
      </c>
    </row>
    <row r="345" spans="1:1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  <c r="S345" s="36">
        <f>IF(ISNA(VLOOKUP(Table1[[#This Row],[Part Number]],'Multi-level BOM'!V$4:V$449,1,FALSE)),0,Table1[[#This Row],[Remaining Extended cost]])</f>
        <v>0</v>
      </c>
    </row>
    <row r="346" spans="1:1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  <c r="S346" s="36">
        <f>IF(ISNA(VLOOKUP(Table1[[#This Row],[Part Number]],'Multi-level BOM'!V$4:V$449,1,FALSE)),0,Table1[[#This Row],[Remaining Extended cost]])</f>
        <v>0</v>
      </c>
    </row>
    <row r="347" spans="1:1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  <c r="S347" s="36">
        <f>IF(ISNA(VLOOKUP(Table1[[#This Row],[Part Number]],'Multi-level BOM'!V$4:V$449,1,FALSE)),0,Table1[[#This Row],[Remaining Extended cost]])</f>
        <v>0</v>
      </c>
    </row>
    <row r="348" spans="1:1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  <c r="S348" s="36">
        <f>IF(ISNA(VLOOKUP(Table1[[#This Row],[Part Number]],'Multi-level BOM'!V$4:V$449,1,FALSE)),0,Table1[[#This Row],[Remaining Extended cost]])</f>
        <v>0</v>
      </c>
    </row>
    <row r="349" spans="1:1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  <c r="S349" s="36">
        <f>IF(ISNA(VLOOKUP(Table1[[#This Row],[Part Number]],'Multi-level BOM'!V$4:V$449,1,FALSE)),0,Table1[[#This Row],[Remaining Extended cost]])</f>
        <v>0</v>
      </c>
    </row>
    <row r="350" spans="1:1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  <c r="S350" s="36">
        <f>IF(ISNA(VLOOKUP(Table1[[#This Row],[Part Number]],'Multi-level BOM'!V$4:V$449,1,FALSE)),0,Table1[[#This Row],[Remaining Extended cost]])</f>
        <v>0</v>
      </c>
    </row>
    <row r="351" spans="1:1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  <c r="S351" s="36">
        <f>IF(ISNA(VLOOKUP(Table1[[#This Row],[Part Number]],'Multi-level BOM'!V$4:V$449,1,FALSE)),0,Table1[[#This Row],[Remaining Extended cost]])</f>
        <v>0</v>
      </c>
    </row>
    <row r="352" spans="1:1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  <c r="S352" s="36">
        <f>IF(ISNA(VLOOKUP(Table1[[#This Row],[Part Number]],'Multi-level BOM'!V$4:V$449,1,FALSE)),0,Table1[[#This Row],[Remaining Extended cost]])</f>
        <v>0</v>
      </c>
    </row>
    <row r="353" spans="1:1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  <c r="S353" s="36">
        <f>IF(ISNA(VLOOKUP(Table1[[#This Row],[Part Number]],'Multi-level BOM'!V$4:V$449,1,FALSE)),0,Table1[[#This Row],[Remaining Extended cost]])</f>
        <v>0</v>
      </c>
    </row>
    <row r="354" spans="1:1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  <c r="S354" s="36">
        <f>IF(ISNA(VLOOKUP(Table1[[#This Row],[Part Number]],'Multi-level BOM'!V$4:V$449,1,FALSE)),0,Table1[[#This Row],[Remaining Extended cost]])</f>
        <v>0</v>
      </c>
    </row>
    <row r="355" spans="1:1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  <c r="S355" s="36">
        <f>IF(ISNA(VLOOKUP(Table1[[#This Row],[Part Number]],'Multi-level BOM'!V$4:V$449,1,FALSE)),0,Table1[[#This Row],[Remaining Extended cost]])</f>
        <v>0</v>
      </c>
    </row>
    <row r="356" spans="1:1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  <c r="S356" s="36">
        <f>IF(ISNA(VLOOKUP(Table1[[#This Row],[Part Number]],'Multi-level BOM'!V$4:V$449,1,FALSE)),0,Table1[[#This Row],[Remaining Extended cost]])</f>
        <v>0</v>
      </c>
    </row>
    <row r="357" spans="1:1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  <c r="S357" s="36">
        <f>IF(ISNA(VLOOKUP(Table1[[#This Row],[Part Number]],'Multi-level BOM'!V$4:V$449,1,FALSE)),0,Table1[[#This Row],[Remaining Extended cost]])</f>
        <v>0</v>
      </c>
    </row>
    <row r="358" spans="1:1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  <c r="S358" s="36">
        <f>IF(ISNA(VLOOKUP(Table1[[#This Row],[Part Number]],'Multi-level BOM'!V$4:V$449,1,FALSE)),0,Table1[[#This Row],[Remaining Extended cost]])</f>
        <v>0</v>
      </c>
    </row>
    <row r="359" spans="1:1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  <c r="S359" s="36">
        <f>IF(ISNA(VLOOKUP(Table1[[#This Row],[Part Number]],'Multi-level BOM'!V$4:V$449,1,FALSE)),0,Table1[[#This Row],[Remaining Extended cost]])</f>
        <v>0</v>
      </c>
    </row>
    <row r="360" spans="1:1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  <c r="S360" s="36">
        <f>IF(ISNA(VLOOKUP(Table1[[#This Row],[Part Number]],'Multi-level BOM'!V$4:V$449,1,FALSE)),0,Table1[[#This Row],[Remaining Extended cost]])</f>
        <v>0</v>
      </c>
    </row>
    <row r="361" spans="1:1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  <c r="S361" s="36">
        <f>IF(ISNA(VLOOKUP(Table1[[#This Row],[Part Number]],'Multi-level BOM'!V$4:V$449,1,FALSE)),0,Table1[[#This Row],[Remaining Extended cost]])</f>
        <v>0</v>
      </c>
    </row>
    <row r="362" spans="1:1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  <c r="S362" s="36">
        <f>IF(ISNA(VLOOKUP(Table1[[#This Row],[Part Number]],'Multi-level BOM'!V$4:V$449,1,FALSE)),0,Table1[[#This Row],[Remaining Extended cost]])</f>
        <v>0</v>
      </c>
    </row>
    <row r="363" spans="1:1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  <c r="S363" s="36">
        <f>IF(ISNA(VLOOKUP(Table1[[#This Row],[Part Number]],'Multi-level BOM'!V$4:V$449,1,FALSE)),0,Table1[[#This Row],[Remaining Extended cost]])</f>
        <v>0</v>
      </c>
    </row>
    <row r="364" spans="1:1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  <c r="S364" s="36">
        <f>IF(ISNA(VLOOKUP(Table1[[#This Row],[Part Number]],'Multi-level BOM'!V$4:V$449,1,FALSE)),0,Table1[[#This Row],[Remaining Extended cost]])</f>
        <v>0</v>
      </c>
    </row>
    <row r="365" spans="1:1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  <c r="S365" s="36">
        <f>IF(ISNA(VLOOKUP(Table1[[#This Row],[Part Number]],'Multi-level BOM'!V$4:V$449,1,FALSE)),0,Table1[[#This Row],[Remaining Extended cost]])</f>
        <v>0</v>
      </c>
    </row>
    <row r="366" spans="1:1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  <c r="S366" s="36">
        <f>IF(ISNA(VLOOKUP(Table1[[#This Row],[Part Number]],'Multi-level BOM'!V$4:V$449,1,FALSE)),0,Table1[[#This Row],[Remaining Extended cost]])</f>
        <v>0</v>
      </c>
    </row>
    <row r="367" spans="1:1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  <c r="S367" s="36">
        <f>IF(ISNA(VLOOKUP(Table1[[#This Row],[Part Number]],'Multi-level BOM'!V$4:V$449,1,FALSE)),0,Table1[[#This Row],[Remaining Extended cost]])</f>
        <v>0</v>
      </c>
    </row>
    <row r="368" spans="1:1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  <c r="S368" s="36">
        <f>IF(ISNA(VLOOKUP(Table1[[#This Row],[Part Number]],'Multi-level BOM'!V$4:V$449,1,FALSE)),0,Table1[[#This Row],[Remaining Extended cost]])</f>
        <v>0</v>
      </c>
    </row>
    <row r="369" spans="1:1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  <c r="S369" s="36">
        <f>IF(ISNA(VLOOKUP(Table1[[#This Row],[Part Number]],'Multi-level BOM'!V$4:V$449,1,FALSE)),0,Table1[[#This Row],[Remaining Extended cost]])</f>
        <v>0</v>
      </c>
    </row>
    <row r="370" spans="1:1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  <c r="S370" s="36">
        <f>IF(ISNA(VLOOKUP(Table1[[#This Row],[Part Number]],'Multi-level BOM'!V$4:V$449,1,FALSE)),0,Table1[[#This Row],[Remaining Extended cost]])</f>
        <v>0</v>
      </c>
    </row>
    <row r="371" spans="1:1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  <c r="S371" s="36">
        <f>IF(ISNA(VLOOKUP(Table1[[#This Row],[Part Number]],'Multi-level BOM'!V$4:V$449,1,FALSE)),0,Table1[[#This Row],[Remaining Extended cost]])</f>
        <v>0</v>
      </c>
    </row>
    <row r="372" spans="1:1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  <c r="S372" s="36">
        <f>IF(ISNA(VLOOKUP(Table1[[#This Row],[Part Number]],'Multi-level BOM'!V$4:V$449,1,FALSE)),0,Table1[[#This Row],[Remaining Extended cost]])</f>
        <v>0</v>
      </c>
    </row>
    <row r="373" spans="1:1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  <c r="S373" s="36">
        <f>IF(ISNA(VLOOKUP(Table1[[#This Row],[Part Number]],'Multi-level BOM'!V$4:V$449,1,FALSE)),0,Table1[[#This Row],[Remaining Extended cost]])</f>
        <v>0</v>
      </c>
    </row>
    <row r="374" spans="1:1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  <c r="S374" s="36">
        <f>IF(ISNA(VLOOKUP(Table1[[#This Row],[Part Number]],'Multi-level BOM'!V$4:V$449,1,FALSE)),0,Table1[[#This Row],[Remaining Extended cost]])</f>
        <v>0</v>
      </c>
    </row>
    <row r="375" spans="1:1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  <c r="S375" s="36">
        <f>IF(ISNA(VLOOKUP(Table1[[#This Row],[Part Number]],'Multi-level BOM'!V$4:V$449,1,FALSE)),0,Table1[[#This Row],[Remaining Extended cost]])</f>
        <v>0</v>
      </c>
    </row>
    <row r="376" spans="1:1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  <c r="S376" s="36">
        <f>IF(ISNA(VLOOKUP(Table1[[#This Row],[Part Number]],'Multi-level BOM'!V$4:V$449,1,FALSE)),0,Table1[[#This Row],[Remaining Extended cost]])</f>
        <v>0</v>
      </c>
    </row>
    <row r="377" spans="1:1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  <c r="S377" s="36">
        <f>IF(ISNA(VLOOKUP(Table1[[#This Row],[Part Number]],'Multi-level BOM'!V$4:V$449,1,FALSE)),0,Table1[[#This Row],[Remaining Extended cost]])</f>
        <v>0</v>
      </c>
    </row>
    <row r="378" spans="1:1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  <c r="S378" s="36">
        <f>IF(ISNA(VLOOKUP(Table1[[#This Row],[Part Number]],'Multi-level BOM'!V$4:V$449,1,FALSE)),0,Table1[[#This Row],[Remaining Extended cost]])</f>
        <v>0</v>
      </c>
    </row>
    <row r="379" spans="1:1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  <c r="S379" s="36">
        <f>IF(ISNA(VLOOKUP(Table1[[#This Row],[Part Number]],'Multi-level BOM'!V$4:V$449,1,FALSE)),0,Table1[[#This Row],[Remaining Extended cost]])</f>
        <v>0</v>
      </c>
    </row>
    <row r="380" spans="1:1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  <c r="S380" s="36">
        <f>IF(ISNA(VLOOKUP(Table1[[#This Row],[Part Number]],'Multi-level BOM'!V$4:V$449,1,FALSE)),0,Table1[[#This Row],[Remaining Extended cost]])</f>
        <v>0</v>
      </c>
    </row>
    <row r="381" spans="1:1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  <c r="S381" s="36">
        <f>IF(ISNA(VLOOKUP(Table1[[#This Row],[Part Number]],'Multi-level BOM'!V$4:V$449,1,FALSE)),0,Table1[[#This Row],[Remaining Extended cost]])</f>
        <v>0</v>
      </c>
    </row>
    <row r="382" spans="1:1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  <c r="S382" s="36">
        <f>IF(ISNA(VLOOKUP(Table1[[#This Row],[Part Number]],'Multi-level BOM'!V$4:V$449,1,FALSE)),0,Table1[[#This Row],[Remaining Extended cost]])</f>
        <v>0</v>
      </c>
    </row>
    <row r="383" spans="1:1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  <c r="S383" s="36">
        <f>IF(ISNA(VLOOKUP(Table1[[#This Row],[Part Number]],'Multi-level BOM'!V$4:V$449,1,FALSE)),0,Table1[[#This Row],[Remaining Extended cost]])</f>
        <v>0</v>
      </c>
    </row>
    <row r="384" spans="1:1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  <c r="S384" s="36">
        <f>IF(ISNA(VLOOKUP(Table1[[#This Row],[Part Number]],'Multi-level BOM'!V$4:V$449,1,FALSE)),0,Table1[[#This Row],[Remaining Extended cost]])</f>
        <v>0</v>
      </c>
    </row>
    <row r="385" spans="1:1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  <c r="S385" s="36">
        <f>IF(ISNA(VLOOKUP(Table1[[#This Row],[Part Number]],'Multi-level BOM'!V$4:V$449,1,FALSE)),0,Table1[[#This Row],[Remaining Extended cost]])</f>
        <v>0</v>
      </c>
    </row>
    <row r="386" spans="1:1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  <c r="S386" s="36">
        <f>IF(ISNA(VLOOKUP(Table1[[#This Row],[Part Number]],'Multi-level BOM'!V$4:V$449,1,FALSE)),0,Table1[[#This Row],[Remaining Extended cost]])</f>
        <v>0</v>
      </c>
    </row>
    <row r="387" spans="1:1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  <c r="S387" s="36">
        <f>IF(ISNA(VLOOKUP(Table1[[#This Row],[Part Number]],'Multi-level BOM'!V$4:V$449,1,FALSE)),0,Table1[[#This Row],[Remaining Extended cost]])</f>
        <v>0</v>
      </c>
    </row>
    <row r="388" spans="1:1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  <c r="S388" s="36">
        <f>IF(ISNA(VLOOKUP(Table1[[#This Row],[Part Number]],'Multi-level BOM'!V$4:V$449,1,FALSE)),0,Table1[[#This Row],[Remaining Extended cost]])</f>
        <v>0</v>
      </c>
    </row>
    <row r="389" spans="1:1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  <c r="S389" s="36">
        <f>IF(ISNA(VLOOKUP(Table1[[#This Row],[Part Number]],'Multi-level BOM'!V$4:V$449,1,FALSE)),0,Table1[[#This Row],[Remaining Extended cost]])</f>
        <v>0</v>
      </c>
    </row>
    <row r="390" spans="1:1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  <c r="S390" s="36">
        <f>IF(ISNA(VLOOKUP(Table1[[#This Row],[Part Number]],'Multi-level BOM'!V$4:V$449,1,FALSE)),0,Table1[[#This Row],[Remaining Extended cost]])</f>
        <v>0</v>
      </c>
    </row>
    <row r="391" spans="1:1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  <c r="S391" s="36">
        <f>IF(ISNA(VLOOKUP(Table1[[#This Row],[Part Number]],'Multi-level BOM'!V$4:V$449,1,FALSE)),0,Table1[[#This Row],[Remaining Extended cost]])</f>
        <v>0</v>
      </c>
    </row>
    <row r="392" spans="1:1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  <c r="S392" s="36">
        <f>IF(ISNA(VLOOKUP(Table1[[#This Row],[Part Number]],'Multi-level BOM'!V$4:V$449,1,FALSE)),0,Table1[[#This Row],[Remaining Extended cost]])</f>
        <v>0</v>
      </c>
    </row>
    <row r="393" spans="1:1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  <c r="S393" s="36">
        <f>IF(ISNA(VLOOKUP(Table1[[#This Row],[Part Number]],'Multi-level BOM'!V$4:V$449,1,FALSE)),0,Table1[[#This Row],[Remaining Extended cost]])</f>
        <v>0</v>
      </c>
    </row>
    <row r="394" spans="1:1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  <c r="S394" s="36">
        <f>IF(ISNA(VLOOKUP(Table1[[#This Row],[Part Number]],'Multi-level BOM'!V$4:V$449,1,FALSE)),0,Table1[[#This Row],[Remaining Extended cost]])</f>
        <v>0</v>
      </c>
    </row>
    <row r="395" spans="1:1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  <c r="S395" s="36">
        <f>IF(ISNA(VLOOKUP(Table1[[#This Row],[Part Number]],'Multi-level BOM'!V$4:V$449,1,FALSE)),0,Table1[[#This Row],[Remaining Extended cost]])</f>
        <v>0</v>
      </c>
    </row>
    <row r="396" spans="1:1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  <c r="S396" s="36">
        <f>IF(ISNA(VLOOKUP(Table1[[#This Row],[Part Number]],'Multi-level BOM'!V$4:V$449,1,FALSE)),0,Table1[[#This Row],[Remaining Extended cost]])</f>
        <v>0</v>
      </c>
    </row>
    <row r="397" spans="1:1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  <c r="S397" s="36">
        <f>IF(ISNA(VLOOKUP(Table1[[#This Row],[Part Number]],'Multi-level BOM'!V$4:V$449,1,FALSE)),0,Table1[[#This Row],[Remaining Extended cost]])</f>
        <v>0</v>
      </c>
    </row>
    <row r="398" spans="1:1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  <c r="S398" s="36">
        <f>IF(ISNA(VLOOKUP(Table1[[#This Row],[Part Number]],'Multi-level BOM'!V$4:V$449,1,FALSE)),0,Table1[[#This Row],[Remaining Extended cost]])</f>
        <v>0</v>
      </c>
    </row>
    <row r="399" spans="1:1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  <c r="S399" s="36">
        <f>IF(ISNA(VLOOKUP(Table1[[#This Row],[Part Number]],'Multi-level BOM'!V$4:V$449,1,FALSE)),0,Table1[[#This Row],[Remaining Extended cost]])</f>
        <v>0</v>
      </c>
    </row>
    <row r="400" spans="1:1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  <c r="S400" s="36">
        <f>IF(ISNA(VLOOKUP(Table1[[#This Row],[Part Number]],'Multi-level BOM'!V$4:V$449,1,FALSE)),0,Table1[[#This Row],[Remaining Extended cost]])</f>
        <v>0</v>
      </c>
    </row>
    <row r="401" spans="1:1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  <c r="S401" s="36">
        <f>IF(ISNA(VLOOKUP(Table1[[#This Row],[Part Number]],'Multi-level BOM'!V$4:V$449,1,FALSE)),0,Table1[[#This Row],[Remaining Extended cost]])</f>
        <v>0</v>
      </c>
    </row>
    <row r="402" spans="1:1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  <c r="S402" s="36">
        <f>IF(ISNA(VLOOKUP(Table1[[#This Row],[Part Number]],'Multi-level BOM'!V$4:V$449,1,FALSE)),0,Table1[[#This Row],[Remaining Extended cost]])</f>
        <v>0</v>
      </c>
    </row>
    <row r="403" spans="1:1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  <c r="S403" s="36">
        <f>IF(ISNA(VLOOKUP(Table1[[#This Row],[Part Number]],'Multi-level BOM'!V$4:V$449,1,FALSE)),0,Table1[[#This Row],[Remaining Extended cost]])</f>
        <v>0</v>
      </c>
    </row>
    <row r="404" spans="1:1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  <c r="S404" s="36">
        <f>IF(ISNA(VLOOKUP(Table1[[#This Row],[Part Number]],'Multi-level BOM'!V$4:V$449,1,FALSE)),0,Table1[[#This Row],[Remaining Extended cost]])</f>
        <v>0</v>
      </c>
    </row>
    <row r="405" spans="1:1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  <c r="S405" s="36">
        <f>IF(ISNA(VLOOKUP(Table1[[#This Row],[Part Number]],'Multi-level BOM'!V$4:V$449,1,FALSE)),0,Table1[[#This Row],[Remaining Extended cost]])</f>
        <v>0</v>
      </c>
    </row>
    <row r="406" spans="1:1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  <c r="S406" s="36">
        <f>IF(ISNA(VLOOKUP(Table1[[#This Row],[Part Number]],'Multi-level BOM'!V$4:V$449,1,FALSE)),0,Table1[[#This Row],[Remaining Extended cost]])</f>
        <v>0</v>
      </c>
    </row>
    <row r="407" spans="1:1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  <c r="S407" s="36">
        <f>IF(ISNA(VLOOKUP(Table1[[#This Row],[Part Number]],'Multi-level BOM'!V$4:V$449,1,FALSE)),0,Table1[[#This Row],[Remaining Extended cost]])</f>
        <v>0</v>
      </c>
    </row>
    <row r="408" spans="1:1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  <c r="S408" s="36">
        <f>IF(ISNA(VLOOKUP(Table1[[#This Row],[Part Number]],'Multi-level BOM'!V$4:V$449,1,FALSE)),0,Table1[[#This Row],[Remaining Extended cost]])</f>
        <v>0</v>
      </c>
    </row>
    <row r="409" spans="1:1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  <c r="S409" s="36">
        <f>IF(ISNA(VLOOKUP(Table1[[#This Row],[Part Number]],'Multi-level BOM'!V$4:V$449,1,FALSE)),0,Table1[[#This Row],[Remaining Extended cost]])</f>
        <v>0</v>
      </c>
    </row>
    <row r="410" spans="1:1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  <c r="S410" s="36">
        <f>IF(ISNA(VLOOKUP(Table1[[#This Row],[Part Number]],'Multi-level BOM'!V$4:V$449,1,FALSE)),0,Table1[[#This Row],[Remaining Extended cost]])</f>
        <v>0</v>
      </c>
    </row>
    <row r="411" spans="1:1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  <c r="S411" s="36">
        <f>IF(ISNA(VLOOKUP(Table1[[#This Row],[Part Number]],'Multi-level BOM'!V$4:V$449,1,FALSE)),0,Table1[[#This Row],[Remaining Extended cost]])</f>
        <v>0</v>
      </c>
    </row>
    <row r="412" spans="1:1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  <c r="S412" s="36">
        <f>IF(ISNA(VLOOKUP(Table1[[#This Row],[Part Number]],'Multi-level BOM'!V$4:V$449,1,FALSE)),0,Table1[[#This Row],[Remaining Extended cost]])</f>
        <v>0</v>
      </c>
    </row>
    <row r="413" spans="1:1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  <c r="S413" s="36">
        <f>IF(ISNA(VLOOKUP(Table1[[#This Row],[Part Number]],'Multi-level BOM'!V$4:V$449,1,FALSE)),0,Table1[[#This Row],[Remaining Extended cost]])</f>
        <v>0</v>
      </c>
    </row>
    <row r="414" spans="1:1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  <c r="S414" s="36">
        <f>IF(ISNA(VLOOKUP(Table1[[#This Row],[Part Number]],'Multi-level BOM'!V$4:V$449,1,FALSE)),0,Table1[[#This Row],[Remaining Extended cost]])</f>
        <v>0</v>
      </c>
    </row>
    <row r="415" spans="1:1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  <c r="S415" s="36">
        <f>IF(ISNA(VLOOKUP(Table1[[#This Row],[Part Number]],'Multi-level BOM'!V$4:V$449,1,FALSE)),0,Table1[[#This Row],[Remaining Extended cost]])</f>
        <v>0</v>
      </c>
    </row>
    <row r="416" spans="1:1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  <c r="S416" s="36">
        <f>IF(ISNA(VLOOKUP(Table1[[#This Row],[Part Number]],'Multi-level BOM'!V$4:V$449,1,FALSE)),0,Table1[[#This Row],[Remaining Extended cost]])</f>
        <v>0</v>
      </c>
    </row>
    <row r="417" spans="1:1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  <c r="S417" s="36">
        <f>IF(ISNA(VLOOKUP(Table1[[#This Row],[Part Number]],'Multi-level BOM'!V$4:V$449,1,FALSE)),0,Table1[[#This Row],[Remaining Extended cost]])</f>
        <v>0</v>
      </c>
    </row>
    <row r="418" spans="1:1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  <c r="S418" s="36">
        <f>IF(ISNA(VLOOKUP(Table1[[#This Row],[Part Number]],'Multi-level BOM'!V$4:V$449,1,FALSE)),0,Table1[[#This Row],[Remaining Extended cost]])</f>
        <v>0</v>
      </c>
    </row>
    <row r="419" spans="1:1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  <c r="S419" s="36">
        <f>IF(ISNA(VLOOKUP(Table1[[#This Row],[Part Number]],'Multi-level BOM'!V$4:V$449,1,FALSE)),0,Table1[[#This Row],[Remaining Extended cost]])</f>
        <v>0</v>
      </c>
    </row>
    <row r="420" spans="1:1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  <c r="S420" s="36">
        <f>IF(ISNA(VLOOKUP(Table1[[#This Row],[Part Number]],'Multi-level BOM'!V$4:V$449,1,FALSE)),0,Table1[[#This Row],[Remaining Extended cost]])</f>
        <v>0</v>
      </c>
    </row>
    <row r="421" spans="1:1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  <c r="S421" s="36">
        <f>IF(ISNA(VLOOKUP(Table1[[#This Row],[Part Number]],'Multi-level BOM'!V$4:V$449,1,FALSE)),0,Table1[[#This Row],[Remaining Extended cost]])</f>
        <v>0</v>
      </c>
    </row>
    <row r="422" spans="1:1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  <c r="S422" s="36">
        <f>IF(ISNA(VLOOKUP(Table1[[#This Row],[Part Number]],'Multi-level BOM'!V$4:V$449,1,FALSE)),0,Table1[[#This Row],[Remaining Extended cost]])</f>
        <v>0</v>
      </c>
    </row>
    <row r="423" spans="1:1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  <c r="S423" s="36">
        <f>IF(ISNA(VLOOKUP(Table1[[#This Row],[Part Number]],'Multi-level BOM'!V$4:V$449,1,FALSE)),0,Table1[[#This Row],[Remaining Extended cost]])</f>
        <v>0</v>
      </c>
    </row>
    <row r="424" spans="1:1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  <c r="S424" s="36">
        <f>IF(ISNA(VLOOKUP(Table1[[#This Row],[Part Number]],'Multi-level BOM'!V$4:V$449,1,FALSE)),0,Table1[[#This Row],[Remaining Extended cost]])</f>
        <v>0</v>
      </c>
    </row>
    <row r="425" spans="1:1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  <c r="S425" s="36">
        <f>IF(ISNA(VLOOKUP(Table1[[#This Row],[Part Number]],'Multi-level BOM'!V$4:V$449,1,FALSE)),0,Table1[[#This Row],[Remaining Extended cost]])</f>
        <v>0</v>
      </c>
    </row>
    <row r="426" spans="1:1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  <c r="S426" s="36">
        <f>IF(ISNA(VLOOKUP(Table1[[#This Row],[Part Number]],'Multi-level BOM'!V$4:V$449,1,FALSE)),0,Table1[[#This Row],[Remaining Extended cost]])</f>
        <v>0</v>
      </c>
    </row>
    <row r="427" spans="1:1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  <c r="S427" s="36">
        <f>IF(ISNA(VLOOKUP(Table1[[#This Row],[Part Number]],'Multi-level BOM'!V$4:V$449,1,FALSE)),0,Table1[[#This Row],[Remaining Extended cost]])</f>
        <v>0</v>
      </c>
    </row>
    <row r="428" spans="1:1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  <c r="S428" s="36">
        <f>IF(ISNA(VLOOKUP(Table1[[#This Row],[Part Number]],'Multi-level BOM'!V$4:V$449,1,FALSE)),0,Table1[[#This Row],[Remaining Extended cost]])</f>
        <v>0</v>
      </c>
    </row>
    <row r="429" spans="1:1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  <c r="S429" s="36">
        <f>IF(ISNA(VLOOKUP(Table1[[#This Row],[Part Number]],'Multi-level BOM'!V$4:V$449,1,FALSE)),0,Table1[[#This Row],[Remaining Extended cost]])</f>
        <v>0</v>
      </c>
    </row>
    <row r="430" spans="1:1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  <c r="S430" s="36">
        <f>IF(ISNA(VLOOKUP(Table1[[#This Row],[Part Number]],'Multi-level BOM'!V$4:V$449,1,FALSE)),0,Table1[[#This Row],[Remaining Extended cost]])</f>
        <v>0</v>
      </c>
    </row>
    <row r="431" spans="1:1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  <c r="S431" s="36">
        <f>IF(ISNA(VLOOKUP(Table1[[#This Row],[Part Number]],'Multi-level BOM'!V$4:V$449,1,FALSE)),0,Table1[[#This Row],[Remaining Extended cost]])</f>
        <v>0</v>
      </c>
    </row>
    <row r="432" spans="1:1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  <c r="S432" s="36">
        <f>IF(ISNA(VLOOKUP(Table1[[#This Row],[Part Number]],'Multi-level BOM'!V$4:V$449,1,FALSE)),0,Table1[[#This Row],[Remaining Extended cost]])</f>
        <v>0</v>
      </c>
    </row>
    <row r="433" spans="1:1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  <c r="S433" s="36">
        <f>IF(ISNA(VLOOKUP(Table1[[#This Row],[Part Number]],'Multi-level BOM'!V$4:V$449,1,FALSE)),0,Table1[[#This Row],[Remaining Extended cost]])</f>
        <v>0</v>
      </c>
    </row>
    <row r="434" spans="1:1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  <c r="S434" s="36">
        <f>IF(ISNA(VLOOKUP(Table1[[#This Row],[Part Number]],'Multi-level BOM'!V$4:V$449,1,FALSE)),0,Table1[[#This Row],[Remaining Extended cost]])</f>
        <v>0</v>
      </c>
    </row>
    <row r="435" spans="1:1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  <c r="S435" s="36">
        <f>IF(ISNA(VLOOKUP(Table1[[#This Row],[Part Number]],'Multi-level BOM'!V$4:V$449,1,FALSE)),0,Table1[[#This Row],[Remaining Extended cost]])</f>
        <v>0</v>
      </c>
    </row>
    <row r="436" spans="1:1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  <c r="S436" s="36">
        <f>IF(ISNA(VLOOKUP(Table1[[#This Row],[Part Number]],'Multi-level BOM'!V$4:V$449,1,FALSE)),0,Table1[[#This Row],[Remaining Extended cost]])</f>
        <v>0</v>
      </c>
    </row>
    <row r="437" spans="1:1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  <c r="S437" s="36">
        <f>IF(ISNA(VLOOKUP(Table1[[#This Row],[Part Number]],'Multi-level BOM'!V$4:V$449,1,FALSE)),0,Table1[[#This Row],[Remaining Extended cost]])</f>
        <v>0</v>
      </c>
    </row>
    <row r="438" spans="1:1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  <c r="S438" s="36">
        <f>IF(ISNA(VLOOKUP(Table1[[#This Row],[Part Number]],'Multi-level BOM'!V$4:V$449,1,FALSE)),0,Table1[[#This Row],[Remaining Extended cost]])</f>
        <v>0</v>
      </c>
    </row>
    <row r="439" spans="1:1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  <c r="S439" s="36">
        <f>IF(ISNA(VLOOKUP(Table1[[#This Row],[Part Number]],'Multi-level BOM'!V$4:V$449,1,FALSE)),0,Table1[[#This Row],[Remaining Extended cost]])</f>
        <v>0</v>
      </c>
    </row>
    <row r="440" spans="1:1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  <c r="S440" s="36">
        <f>IF(ISNA(VLOOKUP(Table1[[#This Row],[Part Number]],'Multi-level BOM'!V$4:V$449,1,FALSE)),0,Table1[[#This Row],[Remaining Extended cost]])</f>
        <v>0</v>
      </c>
    </row>
    <row r="441" spans="1:1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  <c r="S441" s="36">
        <f>IF(ISNA(VLOOKUP(Table1[[#This Row],[Part Number]],'Multi-level BOM'!V$4:V$449,1,FALSE)),0,Table1[[#This Row],[Remaining Extended cost]])</f>
        <v>0</v>
      </c>
    </row>
    <row r="442" spans="1:1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  <c r="S442" s="36">
        <f>IF(ISNA(VLOOKUP(Table1[[#This Row],[Part Number]],'Multi-level BOM'!V$4:V$449,1,FALSE)),0,Table1[[#This Row],[Remaining Extended cost]])</f>
        <v>0</v>
      </c>
    </row>
    <row r="443" spans="1:1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  <c r="S443" s="36">
        <f>IF(ISNA(VLOOKUP(Table1[[#This Row],[Part Number]],'Multi-level BOM'!V$4:V$449,1,FALSE)),0,Table1[[#This Row],[Remaining Extended cost]])</f>
        <v>0</v>
      </c>
    </row>
    <row r="444" spans="1:1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  <c r="S444" s="36">
        <f>IF(ISNA(VLOOKUP(Table1[[#This Row],[Part Number]],'Multi-level BOM'!V$4:V$449,1,FALSE)),0,Table1[[#This Row],[Remaining Extended cost]])</f>
        <v>0</v>
      </c>
    </row>
    <row r="445" spans="1:1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  <c r="S445" s="36">
        <f>IF(ISNA(VLOOKUP(Table1[[#This Row],[Part Number]],'Multi-level BOM'!V$4:V$449,1,FALSE)),0,Table1[[#This Row],[Remaining Extended cost]])</f>
        <v>0</v>
      </c>
    </row>
    <row r="446" spans="1:1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  <c r="S446" s="36">
        <f>IF(ISNA(VLOOKUP(Table1[[#This Row],[Part Number]],'Multi-level BOM'!V$4:V$449,1,FALSE)),0,Table1[[#This Row],[Remaining Extended cost]])</f>
        <v>0</v>
      </c>
    </row>
    <row r="447" spans="1:1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  <c r="S447" s="36">
        <f>IF(ISNA(VLOOKUP(Table1[[#This Row],[Part Number]],'Multi-level BOM'!V$4:V$449,1,FALSE)),0,Table1[[#This Row],[Remaining Extended cost]])</f>
        <v>0</v>
      </c>
    </row>
    <row r="448" spans="1:1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  <c r="S448" s="36">
        <f>IF(ISNA(VLOOKUP(Table1[[#This Row],[Part Number]],'Multi-level BOM'!V$4:V$449,1,FALSE)),0,Table1[[#This Row],[Remaining Extended cost]])</f>
        <v>0</v>
      </c>
    </row>
    <row r="449" spans="1:1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  <c r="S449" s="36">
        <f>IF(ISNA(VLOOKUP(Table1[[#This Row],[Part Number]],'Multi-level BOM'!V$4:V$449,1,FALSE)),0,Table1[[#This Row],[Remaining Extended cost]])</f>
        <v>0</v>
      </c>
    </row>
    <row r="450" spans="1:1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  <c r="S450" s="36">
        <f>IF(ISNA(VLOOKUP(Table1[[#This Row],[Part Number]],'Multi-level BOM'!V$4:V$449,1,FALSE)),0,Table1[[#This Row],[Remaining Extended cost]])</f>
        <v>0</v>
      </c>
    </row>
    <row r="451" spans="1:1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  <c r="S451" s="36">
        <f>IF(ISNA(VLOOKUP(Table1[[#This Row],[Part Number]],'Multi-level BOM'!V$4:V$449,1,FALSE)),0,Table1[[#This Row],[Remaining Extended cost]])</f>
        <v>0</v>
      </c>
    </row>
    <row r="452" spans="1:1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  <c r="S452" s="36">
        <f>IF(ISNA(VLOOKUP(Table1[[#This Row],[Part Number]],'Multi-level BOM'!V$4:V$449,1,FALSE)),0,Table1[[#This Row],[Remaining Extended cost]])</f>
        <v>0</v>
      </c>
    </row>
    <row r="453" spans="1:1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  <c r="S453" s="36">
        <f>IF(ISNA(VLOOKUP(Table1[[#This Row],[Part Number]],'Multi-level BOM'!V$4:V$449,1,FALSE)),0,Table1[[#This Row],[Remaining Extended cost]])</f>
        <v>0</v>
      </c>
    </row>
    <row r="454" spans="1:1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  <c r="S454" s="36">
        <f>IF(ISNA(VLOOKUP(Table1[[#This Row],[Part Number]],'Multi-level BOM'!V$4:V$449,1,FALSE)),0,Table1[[#This Row],[Remaining Extended cost]])</f>
        <v>0</v>
      </c>
    </row>
    <row r="455" spans="1:1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  <c r="S455" s="36">
        <f>IF(ISNA(VLOOKUP(Table1[[#This Row],[Part Number]],'Multi-level BOM'!V$4:V$449,1,FALSE)),0,Table1[[#This Row],[Remaining Extended cost]])</f>
        <v>0</v>
      </c>
    </row>
    <row r="456" spans="1:1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  <c r="S456" s="36">
        <f>IF(ISNA(VLOOKUP(Table1[[#This Row],[Part Number]],'Multi-level BOM'!V$4:V$449,1,FALSE)),0,Table1[[#This Row],[Remaining Extended cost]])</f>
        <v>0</v>
      </c>
    </row>
    <row r="457" spans="1:1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  <c r="S457" s="36">
        <f>IF(ISNA(VLOOKUP(Table1[[#This Row],[Part Number]],'Multi-level BOM'!V$4:V$449,1,FALSE)),0,Table1[[#This Row],[Remaining Extended cost]])</f>
        <v>0</v>
      </c>
    </row>
    <row r="458" spans="1:1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  <c r="S458" s="36">
        <f>IF(ISNA(VLOOKUP(Table1[[#This Row],[Part Number]],'Multi-level BOM'!V$4:V$449,1,FALSE)),0,Table1[[#This Row],[Remaining Extended cost]])</f>
        <v>0</v>
      </c>
    </row>
    <row r="459" spans="1:1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  <c r="S459" s="36">
        <f>IF(ISNA(VLOOKUP(Table1[[#This Row],[Part Number]],'Multi-level BOM'!V$4:V$449,1,FALSE)),0,Table1[[#This Row],[Remaining Extended cost]])</f>
        <v>0</v>
      </c>
    </row>
    <row r="460" spans="1:1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  <c r="S460" s="36">
        <f>IF(ISNA(VLOOKUP(Table1[[#This Row],[Part Number]],'Multi-level BOM'!V$4:V$449,1,FALSE)),0,Table1[[#This Row],[Remaining Extended cost]])</f>
        <v>0</v>
      </c>
    </row>
    <row r="461" spans="1:1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  <c r="S461" s="36">
        <f>IF(ISNA(VLOOKUP(Table1[[#This Row],[Part Number]],'Multi-level BOM'!V$4:V$449,1,FALSE)),0,Table1[[#This Row],[Remaining Extended cost]])</f>
        <v>0</v>
      </c>
    </row>
    <row r="462" spans="1:1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  <c r="S462" s="36">
        <f>IF(ISNA(VLOOKUP(Table1[[#This Row],[Part Number]],'Multi-level BOM'!V$4:V$449,1,FALSE)),0,Table1[[#This Row],[Remaining Extended cost]])</f>
        <v>0</v>
      </c>
    </row>
    <row r="463" spans="1:1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  <c r="S463" s="36">
        <f>IF(ISNA(VLOOKUP(Table1[[#This Row],[Part Number]],'Multi-level BOM'!V$4:V$449,1,FALSE)),0,Table1[[#This Row],[Remaining Extended cost]])</f>
        <v>0</v>
      </c>
    </row>
    <row r="464" spans="1:1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  <c r="S464" s="36">
        <f>IF(ISNA(VLOOKUP(Table1[[#This Row],[Part Number]],'Multi-level BOM'!V$4:V$449,1,FALSE)),0,Table1[[#This Row],[Remaining Extended cost]])</f>
        <v>0</v>
      </c>
    </row>
    <row r="465" spans="1:1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  <c r="S465" s="36">
        <f>IF(ISNA(VLOOKUP(Table1[[#This Row],[Part Number]],'Multi-level BOM'!V$4:V$449,1,FALSE)),0,Table1[[#This Row],[Remaining Extended cost]])</f>
        <v>0</v>
      </c>
    </row>
    <row r="466" spans="1:1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  <c r="S466" s="36">
        <f>IF(ISNA(VLOOKUP(Table1[[#This Row],[Part Number]],'Multi-level BOM'!V$4:V$449,1,FALSE)),0,Table1[[#This Row],[Remaining Extended cost]])</f>
        <v>0</v>
      </c>
    </row>
    <row r="467" spans="1:1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  <c r="S467" s="36">
        <f>IF(ISNA(VLOOKUP(Table1[[#This Row],[Part Number]],'Multi-level BOM'!V$4:V$449,1,FALSE)),0,Table1[[#This Row],[Remaining Extended cost]])</f>
        <v>0</v>
      </c>
    </row>
    <row r="468" spans="1:1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  <c r="S468" s="36">
        <f>IF(ISNA(VLOOKUP(Table1[[#This Row],[Part Number]],'Multi-level BOM'!V$4:V$449,1,FALSE)),0,Table1[[#This Row],[Remaining Extended cost]])</f>
        <v>0</v>
      </c>
    </row>
    <row r="469" spans="1:1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  <c r="S469" s="36">
        <f>IF(ISNA(VLOOKUP(Table1[[#This Row],[Part Number]],'Multi-level BOM'!V$4:V$449,1,FALSE)),0,Table1[[#This Row],[Remaining Extended cost]])</f>
        <v>0</v>
      </c>
    </row>
    <row r="470" spans="1:1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  <c r="S470" s="36">
        <f>IF(ISNA(VLOOKUP(Table1[[#This Row],[Part Number]],'Multi-level BOM'!V$4:V$449,1,FALSE)),0,Table1[[#This Row],[Remaining Extended cost]])</f>
        <v>0</v>
      </c>
    </row>
    <row r="471" spans="1:1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  <c r="S471" s="36">
        <f>IF(ISNA(VLOOKUP(Table1[[#This Row],[Part Number]],'Multi-level BOM'!V$4:V$449,1,FALSE)),0,Table1[[#This Row],[Remaining Extended cost]])</f>
        <v>0</v>
      </c>
    </row>
    <row r="472" spans="1:1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  <c r="S472" s="36">
        <f>IF(ISNA(VLOOKUP(Table1[[#This Row],[Part Number]],'Multi-level BOM'!V$4:V$449,1,FALSE)),0,Table1[[#This Row],[Remaining Extended cost]])</f>
        <v>0</v>
      </c>
    </row>
    <row r="473" spans="1:1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  <c r="S473" s="36">
        <f>IF(ISNA(VLOOKUP(Table1[[#This Row],[Part Number]],'Multi-level BOM'!V$4:V$449,1,FALSE)),0,Table1[[#This Row],[Remaining Extended cost]])</f>
        <v>0</v>
      </c>
    </row>
    <row r="474" spans="1:1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  <c r="S474" s="36">
        <f>IF(ISNA(VLOOKUP(Table1[[#This Row],[Part Number]],'Multi-level BOM'!V$4:V$449,1,FALSE)),0,Table1[[#This Row],[Remaining Extended cost]])</f>
        <v>0</v>
      </c>
    </row>
    <row r="475" spans="1:1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  <c r="S475" s="36">
        <f>IF(ISNA(VLOOKUP(Table1[[#This Row],[Part Number]],'Multi-level BOM'!V$4:V$449,1,FALSE)),0,Table1[[#This Row],[Remaining Extended cost]])</f>
        <v>0</v>
      </c>
    </row>
    <row r="476" spans="1:1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  <c r="S476" s="36">
        <f>IF(ISNA(VLOOKUP(Table1[[#This Row],[Part Number]],'Multi-level BOM'!V$4:V$449,1,FALSE)),0,Table1[[#This Row],[Remaining Extended cost]])</f>
        <v>0</v>
      </c>
    </row>
    <row r="477" spans="1:1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  <c r="S477" s="36">
        <f>IF(ISNA(VLOOKUP(Table1[[#This Row],[Part Number]],'Multi-level BOM'!V$4:V$449,1,FALSE)),0,Table1[[#This Row],[Remaining Extended cost]])</f>
        <v>0</v>
      </c>
    </row>
    <row r="478" spans="1:1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  <c r="S478" s="36">
        <f>IF(ISNA(VLOOKUP(Table1[[#This Row],[Part Number]],'Multi-level BOM'!V$4:V$449,1,FALSE)),0,Table1[[#This Row],[Remaining Extended cost]])</f>
        <v>0</v>
      </c>
    </row>
    <row r="479" spans="1:1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  <c r="S479" s="36">
        <f>IF(ISNA(VLOOKUP(Table1[[#This Row],[Part Number]],'Multi-level BOM'!V$4:V$449,1,FALSE)),0,Table1[[#This Row],[Remaining Extended cost]])</f>
        <v>0</v>
      </c>
    </row>
    <row r="480" spans="1:1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  <c r="S480" s="36">
        <f>IF(ISNA(VLOOKUP(Table1[[#This Row],[Part Number]],'Multi-level BOM'!V$4:V$449,1,FALSE)),0,Table1[[#This Row],[Remaining Extended cost]])</f>
        <v>0</v>
      </c>
    </row>
    <row r="481" spans="1:1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  <c r="S481" s="36">
        <f>IF(ISNA(VLOOKUP(Table1[[#This Row],[Part Number]],'Multi-level BOM'!V$4:V$449,1,FALSE)),0,Table1[[#This Row],[Remaining Extended cost]])</f>
        <v>0</v>
      </c>
    </row>
    <row r="482" spans="1:1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  <c r="S482" s="36">
        <f>IF(ISNA(VLOOKUP(Table1[[#This Row],[Part Number]],'Multi-level BOM'!V$4:V$449,1,FALSE)),0,Table1[[#This Row],[Remaining Extended cost]])</f>
        <v>0</v>
      </c>
    </row>
    <row r="483" spans="1:1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  <c r="S483" s="36">
        <f>IF(ISNA(VLOOKUP(Table1[[#This Row],[Part Number]],'Multi-level BOM'!V$4:V$449,1,FALSE)),0,Table1[[#This Row],[Remaining Extended cost]])</f>
        <v>0</v>
      </c>
    </row>
    <row r="484" spans="1:1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  <c r="S484" s="36">
        <f>IF(ISNA(VLOOKUP(Table1[[#This Row],[Part Number]],'Multi-level BOM'!V$4:V$449,1,FALSE)),0,Table1[[#This Row],[Remaining Extended cost]])</f>
        <v>0</v>
      </c>
    </row>
    <row r="485" spans="1:1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  <c r="S485" s="36">
        <f>IF(ISNA(VLOOKUP(Table1[[#This Row],[Part Number]],'Multi-level BOM'!V$4:V$449,1,FALSE)),0,Table1[[#This Row],[Remaining Extended cost]])</f>
        <v>0</v>
      </c>
    </row>
    <row r="486" spans="1:1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  <c r="S486" s="36">
        <f>IF(ISNA(VLOOKUP(Table1[[#This Row],[Part Number]],'Multi-level BOM'!V$4:V$449,1,FALSE)),0,Table1[[#This Row],[Remaining Extended cost]])</f>
        <v>0</v>
      </c>
    </row>
    <row r="487" spans="1:1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  <c r="S487" s="36">
        <f>IF(ISNA(VLOOKUP(Table1[[#This Row],[Part Number]],'Multi-level BOM'!V$4:V$449,1,FALSE)),0,Table1[[#This Row],[Remaining Extended cost]])</f>
        <v>0</v>
      </c>
    </row>
    <row r="488" spans="1:1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  <c r="S488" s="36">
        <f>IF(ISNA(VLOOKUP(Table1[[#This Row],[Part Number]],'Multi-level BOM'!V$4:V$449,1,FALSE)),0,Table1[[#This Row],[Remaining Extended cost]])</f>
        <v>0</v>
      </c>
    </row>
    <row r="489" spans="1:1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  <c r="S489" s="36">
        <f>IF(ISNA(VLOOKUP(Table1[[#This Row],[Part Number]],'Multi-level BOM'!V$4:V$449,1,FALSE)),0,Table1[[#This Row],[Remaining Extended cost]])</f>
        <v>0</v>
      </c>
    </row>
    <row r="490" spans="1:1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  <c r="S490" s="36">
        <f>IF(ISNA(VLOOKUP(Table1[[#This Row],[Part Number]],'Multi-level BOM'!V$4:V$449,1,FALSE)),0,Table1[[#This Row],[Remaining Extended cost]])</f>
        <v>0</v>
      </c>
    </row>
    <row r="491" spans="1:1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  <c r="S491" s="36">
        <f>IF(ISNA(VLOOKUP(Table1[[#This Row],[Part Number]],'Multi-level BOM'!V$4:V$449,1,FALSE)),0,Table1[[#This Row],[Remaining Extended cost]])</f>
        <v>0</v>
      </c>
    </row>
    <row r="492" spans="1:1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  <c r="S492" s="36">
        <f>IF(ISNA(VLOOKUP(Table1[[#This Row],[Part Number]],'Multi-level BOM'!V$4:V$449,1,FALSE)),0,Table1[[#This Row],[Remaining Extended cost]])</f>
        <v>0</v>
      </c>
    </row>
    <row r="493" spans="1:1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  <c r="S493" s="36">
        <f>IF(ISNA(VLOOKUP(Table1[[#This Row],[Part Number]],'Multi-level BOM'!V$4:V$449,1,FALSE)),0,Table1[[#This Row],[Remaining Extended cost]])</f>
        <v>0</v>
      </c>
    </row>
    <row r="494" spans="1:1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  <c r="S494" s="36">
        <f>IF(ISNA(VLOOKUP(Table1[[#This Row],[Part Number]],'Multi-level BOM'!V$4:V$449,1,FALSE)),0,Table1[[#This Row],[Remaining Extended cost]])</f>
        <v>0</v>
      </c>
    </row>
    <row r="495" spans="1:1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  <c r="S495" s="36">
        <f>IF(ISNA(VLOOKUP(Table1[[#This Row],[Part Number]],'Multi-level BOM'!V$4:V$449,1,FALSE)),0,Table1[[#This Row],[Remaining Extended cost]])</f>
        <v>0</v>
      </c>
    </row>
    <row r="496" spans="1:1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  <c r="S496" s="36">
        <f>IF(ISNA(VLOOKUP(Table1[[#This Row],[Part Number]],'Multi-level BOM'!V$4:V$449,1,FALSE)),0,Table1[[#This Row],[Remaining Extended cost]])</f>
        <v>0</v>
      </c>
    </row>
    <row r="497" spans="1:1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  <c r="S497" s="36">
        <f>IF(ISNA(VLOOKUP(Table1[[#This Row],[Part Number]],'Multi-level BOM'!V$4:V$449,1,FALSE)),0,Table1[[#This Row],[Remaining Extended cost]])</f>
        <v>0</v>
      </c>
    </row>
    <row r="498" spans="1:1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  <c r="S498" s="36">
        <f>IF(ISNA(VLOOKUP(Table1[[#This Row],[Part Number]],'Multi-level BOM'!V$4:V$449,1,FALSE)),0,Table1[[#This Row],[Remaining Extended cost]])</f>
        <v>0</v>
      </c>
    </row>
    <row r="499" spans="1:1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  <c r="S499" s="36">
        <f>IF(ISNA(VLOOKUP(Table1[[#This Row],[Part Number]],'Multi-level BOM'!V$4:V$449,1,FALSE)),0,Table1[[#This Row],[Remaining Extended cost]])</f>
        <v>0</v>
      </c>
    </row>
    <row r="500" spans="1:1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  <c r="S500" s="36">
        <f>IF(ISNA(VLOOKUP(Table1[[#This Row],[Part Number]],'Multi-level BOM'!V$4:V$449,1,FALSE)),0,Table1[[#This Row],[Remaining Extended cost]])</f>
        <v>0</v>
      </c>
    </row>
    <row r="501" spans="1:1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  <c r="S501" s="36">
        <f>IF(ISNA(VLOOKUP(Table1[[#This Row],[Part Number]],'Multi-level BOM'!V$4:V$449,1,FALSE)),0,Table1[[#This Row],[Remaining Extended cost]])</f>
        <v>0</v>
      </c>
    </row>
    <row r="502" spans="1:1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  <c r="S502" s="36">
        <f>IF(ISNA(VLOOKUP(Table1[[#This Row],[Part Number]],'Multi-level BOM'!V$4:V$449,1,FALSE)),0,Table1[[#This Row],[Remaining Extended cost]])</f>
        <v>0</v>
      </c>
    </row>
    <row r="503" spans="1:1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  <c r="S503" s="36">
        <f>IF(ISNA(VLOOKUP(Table1[[#This Row],[Part Number]],'Multi-level BOM'!V$4:V$449,1,FALSE)),0,Table1[[#This Row],[Remaining Extended cost]])</f>
        <v>0</v>
      </c>
    </row>
    <row r="504" spans="1:1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  <c r="S504" s="36">
        <f>IF(ISNA(VLOOKUP(Table1[[#This Row],[Part Number]],'Multi-level BOM'!V$4:V$449,1,FALSE)),0,Table1[[#This Row],[Remaining Extended cost]])</f>
        <v>0</v>
      </c>
    </row>
    <row r="505" spans="1:1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  <c r="S505" s="36">
        <f>IF(ISNA(VLOOKUP(Table1[[#This Row],[Part Number]],'Multi-level BOM'!V$4:V$449,1,FALSE)),0,Table1[[#This Row],[Remaining Extended cost]])</f>
        <v>0</v>
      </c>
    </row>
    <row r="506" spans="1:1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  <c r="S506" s="36">
        <f>IF(ISNA(VLOOKUP(Table1[[#This Row],[Part Number]],'Multi-level BOM'!V$4:V$449,1,FALSE)),0,Table1[[#This Row],[Remaining Extended cost]])</f>
        <v>0</v>
      </c>
    </row>
    <row r="507" spans="1:1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  <c r="S507" s="36">
        <f>IF(ISNA(VLOOKUP(Table1[[#This Row],[Part Number]],'Multi-level BOM'!V$4:V$449,1,FALSE)),0,Table1[[#This Row],[Remaining Extended cost]])</f>
        <v>0</v>
      </c>
    </row>
    <row r="508" spans="1:1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  <c r="S508" s="36">
        <f>IF(ISNA(VLOOKUP(Table1[[#This Row],[Part Number]],'Multi-level BOM'!V$4:V$449,1,FALSE)),0,Table1[[#This Row],[Remaining Extended cost]])</f>
        <v>0</v>
      </c>
    </row>
    <row r="509" spans="1:1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  <c r="S509" s="36">
        <f>IF(ISNA(VLOOKUP(Table1[[#This Row],[Part Number]],'Multi-level BOM'!V$4:V$449,1,FALSE)),0,Table1[[#This Row],[Remaining Extended cost]])</f>
        <v>0</v>
      </c>
    </row>
    <row r="510" spans="1:1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  <c r="S510" s="36">
        <f>IF(ISNA(VLOOKUP(Table1[[#This Row],[Part Number]],'Multi-level BOM'!V$4:V$449,1,FALSE)),0,Table1[[#This Row],[Remaining Extended cost]])</f>
        <v>0</v>
      </c>
    </row>
    <row r="511" spans="1:1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  <c r="S511" s="36">
        <f>IF(ISNA(VLOOKUP(Table1[[#This Row],[Part Number]],'Multi-level BOM'!V$4:V$449,1,FALSE)),0,Table1[[#This Row],[Remaining Extended cost]])</f>
        <v>0</v>
      </c>
    </row>
    <row r="512" spans="1:1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  <c r="S512" s="36">
        <f>IF(ISNA(VLOOKUP(Table1[[#This Row],[Part Number]],'Multi-level BOM'!V$4:V$449,1,FALSE)),0,Table1[[#This Row],[Remaining Extended cost]])</f>
        <v>0</v>
      </c>
    </row>
    <row r="513" spans="1:1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  <c r="S513" s="36">
        <f>IF(ISNA(VLOOKUP(Table1[[#This Row],[Part Number]],'Multi-level BOM'!V$4:V$449,1,FALSE)),0,Table1[[#This Row],[Remaining Extended cost]])</f>
        <v>0</v>
      </c>
    </row>
    <row r="514" spans="1:1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  <c r="S514" s="36">
        <f>IF(ISNA(VLOOKUP(Table1[[#This Row],[Part Number]],'Multi-level BOM'!V$4:V$449,1,FALSE)),0,Table1[[#This Row],[Remaining Extended cost]])</f>
        <v>0</v>
      </c>
    </row>
    <row r="515" spans="1:1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  <c r="S515" s="36">
        <f>IF(ISNA(VLOOKUP(Table1[[#This Row],[Part Number]],'Multi-level BOM'!V$4:V$449,1,FALSE)),0,Table1[[#This Row],[Remaining Extended cost]])</f>
        <v>0</v>
      </c>
    </row>
    <row r="516" spans="1:1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  <c r="S516" s="36">
        <f>IF(ISNA(VLOOKUP(Table1[[#This Row],[Part Number]],'Multi-level BOM'!V$4:V$449,1,FALSE)),0,Table1[[#This Row],[Remaining Extended cost]])</f>
        <v>0</v>
      </c>
    </row>
    <row r="517" spans="1:1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  <c r="S517" s="36">
        <f>IF(ISNA(VLOOKUP(Table1[[#This Row],[Part Number]],'Multi-level BOM'!V$4:V$449,1,FALSE)),0,Table1[[#This Row],[Remaining Extended cost]])</f>
        <v>0</v>
      </c>
    </row>
    <row r="518" spans="1:1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  <c r="S518" s="36">
        <f>IF(ISNA(VLOOKUP(Table1[[#This Row],[Part Number]],'Multi-level BOM'!V$4:V$449,1,FALSE)),0,Table1[[#This Row],[Remaining Extended cost]])</f>
        <v>0</v>
      </c>
    </row>
    <row r="519" spans="1:1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  <c r="S519" s="36">
        <f>IF(ISNA(VLOOKUP(Table1[[#This Row],[Part Number]],'Multi-level BOM'!V$4:V$449,1,FALSE)),0,Table1[[#This Row],[Remaining Extended cost]])</f>
        <v>0</v>
      </c>
    </row>
    <row r="520" spans="1:1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  <c r="S520" s="36">
        <f>IF(ISNA(VLOOKUP(Table1[[#This Row],[Part Number]],'Multi-level BOM'!V$4:V$449,1,FALSE)),0,Table1[[#This Row],[Remaining Extended cost]])</f>
        <v>0</v>
      </c>
    </row>
    <row r="521" spans="1:1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  <c r="S521" s="36">
        <f>IF(ISNA(VLOOKUP(Table1[[#This Row],[Part Number]],'Multi-level BOM'!V$4:V$449,1,FALSE)),0,Table1[[#This Row],[Remaining Extended cost]])</f>
        <v>0</v>
      </c>
    </row>
    <row r="522" spans="1:1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  <c r="S522" s="36">
        <f>IF(ISNA(VLOOKUP(Table1[[#This Row],[Part Number]],'Multi-level BOM'!V$4:V$449,1,FALSE)),0,Table1[[#This Row],[Remaining Extended cost]])</f>
        <v>0</v>
      </c>
    </row>
    <row r="523" spans="1:1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  <c r="S523" s="36">
        <f>IF(ISNA(VLOOKUP(Table1[[#This Row],[Part Number]],'Multi-level BOM'!V$4:V$449,1,FALSE)),0,Table1[[#This Row],[Remaining Extended cost]])</f>
        <v>0</v>
      </c>
    </row>
    <row r="524" spans="1:1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  <c r="S524" s="36">
        <f>IF(ISNA(VLOOKUP(Table1[[#This Row],[Part Number]],'Multi-level BOM'!V$4:V$449,1,FALSE)),0,Table1[[#This Row],[Remaining Extended cost]])</f>
        <v>0</v>
      </c>
    </row>
    <row r="525" spans="1:1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  <c r="S525" s="36">
        <f>IF(ISNA(VLOOKUP(Table1[[#This Row],[Part Number]],'Multi-level BOM'!V$4:V$449,1,FALSE)),0,Table1[[#This Row],[Remaining Extended cost]])</f>
        <v>0</v>
      </c>
    </row>
    <row r="526" spans="1:1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  <c r="S526" s="36">
        <f>IF(ISNA(VLOOKUP(Table1[[#This Row],[Part Number]],'Multi-level BOM'!V$4:V$449,1,FALSE)),0,Table1[[#This Row],[Remaining Extended cost]])</f>
        <v>0</v>
      </c>
    </row>
    <row r="527" spans="1:1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  <c r="S527" s="36">
        <f>IF(ISNA(VLOOKUP(Table1[[#This Row],[Part Number]],'Multi-level BOM'!V$4:V$449,1,FALSE)),0,Table1[[#This Row],[Remaining Extended cost]])</f>
        <v>0</v>
      </c>
    </row>
    <row r="528" spans="1:1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  <c r="S528" s="36">
        <f>IF(ISNA(VLOOKUP(Table1[[#This Row],[Part Number]],'Multi-level BOM'!V$4:V$449,1,FALSE)),0,Table1[[#This Row],[Remaining Extended cost]])</f>
        <v>0</v>
      </c>
    </row>
    <row r="529" spans="1:1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  <c r="S529" s="36">
        <f>IF(ISNA(VLOOKUP(Table1[[#This Row],[Part Number]],'Multi-level BOM'!V$4:V$449,1,FALSE)),0,Table1[[#This Row],[Remaining Extended cost]])</f>
        <v>0</v>
      </c>
    </row>
    <row r="530" spans="1:1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  <c r="S530" s="36">
        <f>IF(ISNA(VLOOKUP(Table1[[#This Row],[Part Number]],'Multi-level BOM'!V$4:V$449,1,FALSE)),0,Table1[[#This Row],[Remaining Extended cost]])</f>
        <v>0</v>
      </c>
    </row>
    <row r="531" spans="1:1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  <c r="S531" s="36">
        <f>IF(ISNA(VLOOKUP(Table1[[#This Row],[Part Number]],'Multi-level BOM'!V$4:V$449,1,FALSE)),0,Table1[[#This Row],[Remaining Extended cost]])</f>
        <v>0</v>
      </c>
    </row>
    <row r="532" spans="1:1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  <c r="S532" s="36">
        <f>IF(ISNA(VLOOKUP(Table1[[#This Row],[Part Number]],'Multi-level BOM'!V$4:V$449,1,FALSE)),0,Table1[[#This Row],[Remaining Extended cost]])</f>
        <v>0</v>
      </c>
    </row>
    <row r="533" spans="1:1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  <c r="S533" s="36">
        <f>IF(ISNA(VLOOKUP(Table1[[#This Row],[Part Number]],'Multi-level BOM'!V$4:V$449,1,FALSE)),0,Table1[[#This Row],[Remaining Extended cost]])</f>
        <v>0</v>
      </c>
    </row>
    <row r="534" spans="1:1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  <c r="S534" s="36">
        <f>IF(ISNA(VLOOKUP(Table1[[#This Row],[Part Number]],'Multi-level BOM'!V$4:V$449,1,FALSE)),0,Table1[[#This Row],[Remaining Extended cost]])</f>
        <v>0</v>
      </c>
    </row>
    <row r="535" spans="1:1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  <c r="S535" s="36">
        <f>IF(ISNA(VLOOKUP(Table1[[#This Row],[Part Number]],'Multi-level BOM'!V$4:V$449,1,FALSE)),0,Table1[[#This Row],[Remaining Extended cost]])</f>
        <v>0</v>
      </c>
    </row>
    <row r="536" spans="1:1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  <c r="S536" s="36">
        <f>IF(ISNA(VLOOKUP(Table1[[#This Row],[Part Number]],'Multi-level BOM'!V$4:V$449,1,FALSE)),0,Table1[[#This Row],[Remaining Extended cost]])</f>
        <v>0</v>
      </c>
    </row>
    <row r="537" spans="1:1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  <c r="S537" s="36">
        <f>IF(ISNA(VLOOKUP(Table1[[#This Row],[Part Number]],'Multi-level BOM'!V$4:V$449,1,FALSE)),0,Table1[[#This Row],[Remaining Extended cost]])</f>
        <v>0</v>
      </c>
    </row>
    <row r="538" spans="1:1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  <c r="S538" s="36">
        <f>IF(ISNA(VLOOKUP(Table1[[#This Row],[Part Number]],'Multi-level BOM'!V$4:V$449,1,FALSE)),0,Table1[[#This Row],[Remaining Extended cost]])</f>
        <v>0</v>
      </c>
    </row>
    <row r="539" spans="1:1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  <c r="S539" s="36">
        <f>IF(ISNA(VLOOKUP(Table1[[#This Row],[Part Number]],'Multi-level BOM'!V$4:V$449,1,FALSE)),0,Table1[[#This Row],[Remaining Extended cost]])</f>
        <v>0</v>
      </c>
    </row>
    <row r="540" spans="1:1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  <c r="S540" s="36">
        <f>IF(ISNA(VLOOKUP(Table1[[#This Row],[Part Number]],'Multi-level BOM'!V$4:V$449,1,FALSE)),0,Table1[[#This Row],[Remaining Extended cost]])</f>
        <v>0</v>
      </c>
    </row>
    <row r="541" spans="1:1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  <c r="S541" s="36">
        <f>IF(ISNA(VLOOKUP(Table1[[#This Row],[Part Number]],'Multi-level BOM'!V$4:V$449,1,FALSE)),0,Table1[[#This Row],[Remaining Extended cost]])</f>
        <v>0</v>
      </c>
    </row>
    <row r="542" spans="1:1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  <c r="S542" s="36">
        <f>IF(ISNA(VLOOKUP(Table1[[#This Row],[Part Number]],'Multi-level BOM'!V$4:V$449,1,FALSE)),0,Table1[[#This Row],[Remaining Extended cost]])</f>
        <v>0</v>
      </c>
    </row>
    <row r="543" spans="1:1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  <c r="S543" s="36">
        <f>IF(ISNA(VLOOKUP(Table1[[#This Row],[Part Number]],'Multi-level BOM'!V$4:V$449,1,FALSE)),0,Table1[[#This Row],[Remaining Extended cost]])</f>
        <v>0</v>
      </c>
    </row>
    <row r="544" spans="1:1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  <c r="S544" s="36">
        <f>IF(ISNA(VLOOKUP(Table1[[#This Row],[Part Number]],'Multi-level BOM'!V$4:V$449,1,FALSE)),0,Table1[[#This Row],[Remaining Extended cost]])</f>
        <v>0</v>
      </c>
    </row>
    <row r="545" spans="1:1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  <c r="S545" s="36">
        <f>IF(ISNA(VLOOKUP(Table1[[#This Row],[Part Number]],'Multi-level BOM'!V$4:V$449,1,FALSE)),0,Table1[[#This Row],[Remaining Extended cost]])</f>
        <v>0</v>
      </c>
    </row>
    <row r="546" spans="1:1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  <c r="S546" s="36">
        <f>IF(ISNA(VLOOKUP(Table1[[#This Row],[Part Number]],'Multi-level BOM'!V$4:V$449,1,FALSE)),0,Table1[[#This Row],[Remaining Extended cost]])</f>
        <v>0</v>
      </c>
    </row>
    <row r="547" spans="1:1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  <c r="S547" s="36">
        <f>IF(ISNA(VLOOKUP(Table1[[#This Row],[Part Number]],'Multi-level BOM'!V$4:V$449,1,FALSE)),0,Table1[[#This Row],[Remaining Extended cost]])</f>
        <v>0</v>
      </c>
    </row>
    <row r="548" spans="1:1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  <c r="S548" s="36">
        <f>IF(ISNA(VLOOKUP(Table1[[#This Row],[Part Number]],'Multi-level BOM'!V$4:V$449,1,FALSE)),0,Table1[[#This Row],[Remaining Extended cost]])</f>
        <v>0</v>
      </c>
    </row>
    <row r="549" spans="1:1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  <c r="S549" s="36">
        <f>IF(ISNA(VLOOKUP(Table1[[#This Row],[Part Number]],'Multi-level BOM'!V$4:V$449,1,FALSE)),0,Table1[[#This Row],[Remaining Extended cost]])</f>
        <v>0</v>
      </c>
    </row>
    <row r="550" spans="1:1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  <c r="S550" s="36">
        <f>IF(ISNA(VLOOKUP(Table1[[#This Row],[Part Number]],'Multi-level BOM'!V$4:V$449,1,FALSE)),0,Table1[[#This Row],[Remaining Extended cost]])</f>
        <v>0</v>
      </c>
    </row>
    <row r="551" spans="1:1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  <c r="S551" s="36">
        <f>IF(ISNA(VLOOKUP(Table1[[#This Row],[Part Number]],'Multi-level BOM'!V$4:V$449,1,FALSE)),0,Table1[[#This Row],[Remaining Extended cost]])</f>
        <v>0</v>
      </c>
    </row>
    <row r="552" spans="1:1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  <c r="S552" s="36">
        <f>IF(ISNA(VLOOKUP(Table1[[#This Row],[Part Number]],'Multi-level BOM'!V$4:V$449,1,FALSE)),0,Table1[[#This Row],[Remaining Extended cost]])</f>
        <v>0</v>
      </c>
    </row>
    <row r="553" spans="1:1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  <c r="S553" s="36">
        <f>IF(ISNA(VLOOKUP(Table1[[#This Row],[Part Number]],'Multi-level BOM'!V$4:V$449,1,FALSE)),0,Table1[[#This Row],[Remaining Extended cost]])</f>
        <v>0</v>
      </c>
    </row>
    <row r="554" spans="1:1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  <c r="S554" s="36">
        <f>IF(ISNA(VLOOKUP(Table1[[#This Row],[Part Number]],'Multi-level BOM'!V$4:V$449,1,FALSE)),0,Table1[[#This Row],[Remaining Extended cost]])</f>
        <v>0</v>
      </c>
    </row>
    <row r="555" spans="1:1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  <c r="S555" s="36">
        <f>IF(ISNA(VLOOKUP(Table1[[#This Row],[Part Number]],'Multi-level BOM'!V$4:V$449,1,FALSE)),0,Table1[[#This Row],[Remaining Extended cost]])</f>
        <v>0</v>
      </c>
    </row>
    <row r="556" spans="1:1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  <c r="S556" s="36">
        <f>IF(ISNA(VLOOKUP(Table1[[#This Row],[Part Number]],'Multi-level BOM'!V$4:V$449,1,FALSE)),0,Table1[[#This Row],[Remaining Extended cost]])</f>
        <v>0</v>
      </c>
    </row>
    <row r="557" spans="1:1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  <c r="S557" s="36">
        <f>IF(ISNA(VLOOKUP(Table1[[#This Row],[Part Number]],'Multi-level BOM'!V$4:V$449,1,FALSE)),0,Table1[[#This Row],[Remaining Extended cost]])</f>
        <v>0</v>
      </c>
    </row>
    <row r="558" spans="1:1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  <c r="S558" s="36">
        <f>IF(ISNA(VLOOKUP(Table1[[#This Row],[Part Number]],'Multi-level BOM'!V$4:V$449,1,FALSE)),0,Table1[[#This Row],[Remaining Extended cost]])</f>
        <v>0</v>
      </c>
    </row>
    <row r="559" spans="1:1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  <c r="S559" s="36">
        <f>IF(ISNA(VLOOKUP(Table1[[#This Row],[Part Number]],'Multi-level BOM'!V$4:V$449,1,FALSE)),0,Table1[[#This Row],[Remaining Extended cost]])</f>
        <v>0</v>
      </c>
    </row>
    <row r="560" spans="1:1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  <c r="S560" s="36">
        <f>IF(ISNA(VLOOKUP(Table1[[#This Row],[Part Number]],'Multi-level BOM'!V$4:V$449,1,FALSE)),0,Table1[[#This Row],[Remaining Extended cost]])</f>
        <v>0</v>
      </c>
    </row>
    <row r="561" spans="1:1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  <c r="S561" s="36">
        <f>IF(ISNA(VLOOKUP(Table1[[#This Row],[Part Number]],'Multi-level BOM'!V$4:V$449,1,FALSE)),0,Table1[[#This Row],[Remaining Extended cost]])</f>
        <v>0</v>
      </c>
    </row>
    <row r="562" spans="1:1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  <c r="S562" s="36">
        <f>IF(ISNA(VLOOKUP(Table1[[#This Row],[Part Number]],'Multi-level BOM'!V$4:V$449,1,FALSE)),0,Table1[[#This Row],[Remaining Extended cost]])</f>
        <v>0</v>
      </c>
    </row>
    <row r="563" spans="1:1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  <c r="S563" s="36">
        <f>IF(ISNA(VLOOKUP(Table1[[#This Row],[Part Number]],'Multi-level BOM'!V$4:V$449,1,FALSE)),0,Table1[[#This Row],[Remaining Extended cost]])</f>
        <v>0</v>
      </c>
    </row>
    <row r="564" spans="1:1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  <c r="S564" s="36">
        <f>IF(ISNA(VLOOKUP(Table1[[#This Row],[Part Number]],'Multi-level BOM'!V$4:V$449,1,FALSE)),0,Table1[[#This Row],[Remaining Extended cost]])</f>
        <v>0</v>
      </c>
    </row>
    <row r="565" spans="1:1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  <c r="S565" s="36">
        <f>IF(ISNA(VLOOKUP(Table1[[#This Row],[Part Number]],'Multi-level BOM'!V$4:V$449,1,FALSE)),0,Table1[[#This Row],[Remaining Extended cost]])</f>
        <v>0</v>
      </c>
    </row>
    <row r="566" spans="1:1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  <c r="S566" s="36">
        <f>IF(ISNA(VLOOKUP(Table1[[#This Row],[Part Number]],'Multi-level BOM'!V$4:V$449,1,FALSE)),0,Table1[[#This Row],[Remaining Extended cost]])</f>
        <v>0</v>
      </c>
    </row>
    <row r="567" spans="1:1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  <c r="S567" s="36">
        <f>IF(ISNA(VLOOKUP(Table1[[#This Row],[Part Number]],'Multi-level BOM'!V$4:V$449,1,FALSE)),0,Table1[[#This Row],[Remaining Extended cost]])</f>
        <v>0</v>
      </c>
    </row>
    <row r="568" spans="1:1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  <c r="S568" s="36">
        <f>IF(ISNA(VLOOKUP(Table1[[#This Row],[Part Number]],'Multi-level BOM'!V$4:V$449,1,FALSE)),0,Table1[[#This Row],[Remaining Extended cost]])</f>
        <v>0</v>
      </c>
    </row>
    <row r="569" spans="1:1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  <c r="S569" s="36">
        <f>IF(ISNA(VLOOKUP(Table1[[#This Row],[Part Number]],'Multi-level BOM'!V$4:V$449,1,FALSE)),0,Table1[[#This Row],[Remaining Extended cost]])</f>
        <v>0</v>
      </c>
    </row>
    <row r="570" spans="1:1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  <c r="S570" s="36">
        <f>IF(ISNA(VLOOKUP(Table1[[#This Row],[Part Number]],'Multi-level BOM'!V$4:V$449,1,FALSE)),0,Table1[[#This Row],[Remaining Extended cost]])</f>
        <v>0</v>
      </c>
    </row>
    <row r="571" spans="1:1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  <c r="S571" s="36">
        <f>IF(ISNA(VLOOKUP(Table1[[#This Row],[Part Number]],'Multi-level BOM'!V$4:V$449,1,FALSE)),0,Table1[[#This Row],[Remaining Extended cost]])</f>
        <v>0</v>
      </c>
    </row>
    <row r="572" spans="1:1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  <c r="S572" s="36">
        <f>IF(ISNA(VLOOKUP(Table1[[#This Row],[Part Number]],'Multi-level BOM'!V$4:V$449,1,FALSE)),0,Table1[[#This Row],[Remaining Extended cost]])</f>
        <v>0</v>
      </c>
    </row>
    <row r="573" spans="1:1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  <c r="S573" s="36">
        <f>IF(ISNA(VLOOKUP(Table1[[#This Row],[Part Number]],'Multi-level BOM'!V$4:V$449,1,FALSE)),0,Table1[[#This Row],[Remaining Extended cost]])</f>
        <v>0</v>
      </c>
    </row>
    <row r="574" spans="1:1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  <c r="S574" s="36">
        <f>IF(ISNA(VLOOKUP(Table1[[#This Row],[Part Number]],'Multi-level BOM'!V$4:V$449,1,FALSE)),0,Table1[[#This Row],[Remaining Extended cost]])</f>
        <v>0</v>
      </c>
    </row>
    <row r="575" spans="1:1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  <c r="S575" s="36">
        <f>IF(ISNA(VLOOKUP(Table1[[#This Row],[Part Number]],'Multi-level BOM'!V$4:V$449,1,FALSE)),0,Table1[[#This Row],[Remaining Extended cost]])</f>
        <v>0</v>
      </c>
    </row>
    <row r="576" spans="1:1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  <c r="S576" s="36">
        <f>IF(ISNA(VLOOKUP(Table1[[#This Row],[Part Number]],'Multi-level BOM'!V$4:V$449,1,FALSE)),0,Table1[[#This Row],[Remaining Extended cost]])</f>
        <v>0</v>
      </c>
    </row>
    <row r="577" spans="1:1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  <c r="S577" s="36">
        <f>IF(ISNA(VLOOKUP(Table1[[#This Row],[Part Number]],'Multi-level BOM'!V$4:V$449,1,FALSE)),0,Table1[[#This Row],[Remaining Extended cost]])</f>
        <v>0</v>
      </c>
    </row>
    <row r="578" spans="1:1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  <c r="S578" s="36">
        <f>IF(ISNA(VLOOKUP(Table1[[#This Row],[Part Number]],'Multi-level BOM'!V$4:V$449,1,FALSE)),0,Table1[[#This Row],[Remaining Extended cost]])</f>
        <v>0</v>
      </c>
    </row>
    <row r="579" spans="1:1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  <c r="S579" s="36">
        <f>IF(ISNA(VLOOKUP(Table1[[#This Row],[Part Number]],'Multi-level BOM'!V$4:V$449,1,FALSE)),0,Table1[[#This Row],[Remaining Extended cost]])</f>
        <v>0</v>
      </c>
    </row>
    <row r="580" spans="1:1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  <c r="S580" s="36">
        <f>IF(ISNA(VLOOKUP(Table1[[#This Row],[Part Number]],'Multi-level BOM'!V$4:V$449,1,FALSE)),0,Table1[[#This Row],[Remaining Extended cost]])</f>
        <v>0</v>
      </c>
    </row>
    <row r="581" spans="1:1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  <c r="S581" s="36">
        <f>IF(ISNA(VLOOKUP(Table1[[#This Row],[Part Number]],'Multi-level BOM'!V$4:V$449,1,FALSE)),0,Table1[[#This Row],[Remaining Extended cost]])</f>
        <v>0</v>
      </c>
    </row>
    <row r="582" spans="1:1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  <c r="S582" s="36">
        <f>IF(ISNA(VLOOKUP(Table1[[#This Row],[Part Number]],'Multi-level BOM'!V$4:V$449,1,FALSE)),0,Table1[[#This Row],[Remaining Extended cost]])</f>
        <v>0</v>
      </c>
    </row>
    <row r="583" spans="1:1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  <c r="S583" s="36">
        <f>IF(ISNA(VLOOKUP(Table1[[#This Row],[Part Number]],'Multi-level BOM'!V$4:V$449,1,FALSE)),0,Table1[[#This Row],[Remaining Extended cost]])</f>
        <v>0</v>
      </c>
    </row>
    <row r="584" spans="1:1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  <c r="S584" s="36">
        <f>IF(ISNA(VLOOKUP(Table1[[#This Row],[Part Number]],'Multi-level BOM'!V$4:V$449,1,FALSE)),0,Table1[[#This Row],[Remaining Extended cost]])</f>
        <v>0</v>
      </c>
    </row>
    <row r="585" spans="1:1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  <c r="S585" s="36">
        <f>IF(ISNA(VLOOKUP(Table1[[#This Row],[Part Number]],'Multi-level BOM'!V$4:V$449,1,FALSE)),0,Table1[[#This Row],[Remaining Extended cost]])</f>
        <v>0</v>
      </c>
    </row>
    <row r="586" spans="1:1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  <c r="S586" s="36">
        <f>IF(ISNA(VLOOKUP(Table1[[#This Row],[Part Number]],'Multi-level BOM'!V$4:V$449,1,FALSE)),0,Table1[[#This Row],[Remaining Extended cost]])</f>
        <v>0</v>
      </c>
    </row>
    <row r="587" spans="1:1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  <c r="S587" s="36">
        <f>IF(ISNA(VLOOKUP(Table1[[#This Row],[Part Number]],'Multi-level BOM'!V$4:V$449,1,FALSE)),0,Table1[[#This Row],[Remaining Extended cost]])</f>
        <v>0</v>
      </c>
    </row>
    <row r="588" spans="1:1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  <c r="S588" s="36">
        <f>IF(ISNA(VLOOKUP(Table1[[#This Row],[Part Number]],'Multi-level BOM'!V$4:V$449,1,FALSE)),0,Table1[[#This Row],[Remaining Extended cost]])</f>
        <v>0</v>
      </c>
    </row>
    <row r="589" spans="1:1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  <c r="S589" s="36">
        <f>IF(ISNA(VLOOKUP(Table1[[#This Row],[Part Number]],'Multi-level BOM'!V$4:V$449,1,FALSE)),0,Table1[[#This Row],[Remaining Extended cost]])</f>
        <v>0</v>
      </c>
    </row>
    <row r="590" spans="1:1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  <c r="S590" s="36">
        <f>IF(ISNA(VLOOKUP(Table1[[#This Row],[Part Number]],'Multi-level BOM'!V$4:V$449,1,FALSE)),0,Table1[[#This Row],[Remaining Extended cost]])</f>
        <v>0</v>
      </c>
    </row>
    <row r="591" spans="1:1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  <c r="S591" s="36">
        <f>IF(ISNA(VLOOKUP(Table1[[#This Row],[Part Number]],'Multi-level BOM'!V$4:V$449,1,FALSE)),0,Table1[[#This Row],[Remaining Extended cost]])</f>
        <v>0</v>
      </c>
    </row>
    <row r="592" spans="1:1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  <c r="S592" s="36">
        <f>IF(ISNA(VLOOKUP(Table1[[#This Row],[Part Number]],'Multi-level BOM'!V$4:V$449,1,FALSE)),0,Table1[[#This Row],[Remaining Extended cost]])</f>
        <v>0</v>
      </c>
    </row>
    <row r="593" spans="1:1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  <c r="S593" s="36">
        <f>IF(ISNA(VLOOKUP(Table1[[#This Row],[Part Number]],'Multi-level BOM'!V$4:V$449,1,FALSE)),0,Table1[[#This Row],[Remaining Extended cost]])</f>
        <v>0</v>
      </c>
    </row>
    <row r="594" spans="1:1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  <c r="S594" s="36">
        <f>IF(ISNA(VLOOKUP(Table1[[#This Row],[Part Number]],'Multi-level BOM'!V$4:V$449,1,FALSE)),0,Table1[[#This Row],[Remaining Extended cost]])</f>
        <v>0</v>
      </c>
    </row>
    <row r="595" spans="1:1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  <c r="S595" s="36">
        <f>IF(ISNA(VLOOKUP(Table1[[#This Row],[Part Number]],'Multi-level BOM'!V$4:V$449,1,FALSE)),0,Table1[[#This Row],[Remaining Extended cost]])</f>
        <v>0</v>
      </c>
    </row>
    <row r="596" spans="1:1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  <c r="S596" s="36">
        <f>IF(ISNA(VLOOKUP(Table1[[#This Row],[Part Number]],'Multi-level BOM'!V$4:V$449,1,FALSE)),0,Table1[[#This Row],[Remaining Extended cost]])</f>
        <v>0</v>
      </c>
    </row>
    <row r="597" spans="1:1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  <c r="S597" s="36">
        <f>IF(ISNA(VLOOKUP(Table1[[#This Row],[Part Number]],'Multi-level BOM'!V$4:V$449,1,FALSE)),0,Table1[[#This Row],[Remaining Extended cost]])</f>
        <v>0</v>
      </c>
    </row>
    <row r="598" spans="1:1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  <c r="S598" s="36">
        <f>IF(ISNA(VLOOKUP(Table1[[#This Row],[Part Number]],'Multi-level BOM'!V$4:V$449,1,FALSE)),0,Table1[[#This Row],[Remaining Extended cost]])</f>
        <v>0</v>
      </c>
    </row>
    <row r="599" spans="1:1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  <c r="S599" s="36">
        <f>IF(ISNA(VLOOKUP(Table1[[#This Row],[Part Number]],'Multi-level BOM'!V$4:V$449,1,FALSE)),0,Table1[[#This Row],[Remaining Extended cost]])</f>
        <v>0</v>
      </c>
    </row>
    <row r="600" spans="1:1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  <c r="S600" s="36">
        <f>IF(ISNA(VLOOKUP(Table1[[#This Row],[Part Number]],'Multi-level BOM'!V$4:V$449,1,FALSE)),0,Table1[[#This Row],[Remaining Extended cost]])</f>
        <v>0</v>
      </c>
    </row>
    <row r="601" spans="1:1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  <c r="S601" s="36">
        <f>IF(ISNA(VLOOKUP(Table1[[#This Row],[Part Number]],'Multi-level BOM'!V$4:V$449,1,FALSE)),0,Table1[[#This Row],[Remaining Extended cost]])</f>
        <v>0</v>
      </c>
    </row>
    <row r="602" spans="1:1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  <c r="S602" s="36">
        <f>IF(ISNA(VLOOKUP(Table1[[#This Row],[Part Number]],'Multi-level BOM'!V$4:V$449,1,FALSE)),0,Table1[[#This Row],[Remaining Extended cost]])</f>
        <v>0</v>
      </c>
    </row>
    <row r="603" spans="1:1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  <c r="S603" s="36">
        <f>IF(ISNA(VLOOKUP(Table1[[#This Row],[Part Number]],'Multi-level BOM'!V$4:V$449,1,FALSE)),0,Table1[[#This Row],[Remaining Extended cost]])</f>
        <v>0</v>
      </c>
    </row>
    <row r="604" spans="1:1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  <c r="S604" s="36">
        <f>IF(ISNA(VLOOKUP(Table1[[#This Row],[Part Number]],'Multi-level BOM'!V$4:V$449,1,FALSE)),0,Table1[[#This Row],[Remaining Extended cost]])</f>
        <v>0</v>
      </c>
    </row>
    <row r="605" spans="1:1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  <c r="S605" s="36">
        <f>IF(ISNA(VLOOKUP(Table1[[#This Row],[Part Number]],'Multi-level BOM'!V$4:V$449,1,FALSE)),0,Table1[[#This Row],[Remaining Extended cost]])</f>
        <v>0</v>
      </c>
    </row>
    <row r="606" spans="1:1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  <c r="S606" s="36">
        <f>IF(ISNA(VLOOKUP(Table1[[#This Row],[Part Number]],'Multi-level BOM'!V$4:V$449,1,FALSE)),0,Table1[[#This Row],[Remaining Extended cost]])</f>
        <v>0</v>
      </c>
    </row>
    <row r="607" spans="1:1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  <c r="S607" s="36">
        <f>IF(ISNA(VLOOKUP(Table1[[#This Row],[Part Number]],'Multi-level BOM'!V$4:V$449,1,FALSE)),0,Table1[[#This Row],[Remaining Extended cost]])</f>
        <v>0</v>
      </c>
    </row>
    <row r="608" spans="1:1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  <c r="S608" s="36">
        <f>IF(ISNA(VLOOKUP(Table1[[#This Row],[Part Number]],'Multi-level BOM'!V$4:V$449,1,FALSE)),0,Table1[[#This Row],[Remaining Extended cost]])</f>
        <v>0</v>
      </c>
    </row>
    <row r="609" spans="1:1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  <c r="S609" s="36">
        <f>IF(ISNA(VLOOKUP(Table1[[#This Row],[Part Number]],'Multi-level BOM'!V$4:V$449,1,FALSE)),0,Table1[[#This Row],[Remaining Extended cost]])</f>
        <v>0</v>
      </c>
    </row>
    <row r="610" spans="1:1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  <c r="S610" s="36">
        <f>IF(ISNA(VLOOKUP(Table1[[#This Row],[Part Number]],'Multi-level BOM'!V$4:V$449,1,FALSE)),0,Table1[[#This Row],[Remaining Extended cost]])</f>
        <v>0</v>
      </c>
    </row>
    <row r="611" spans="1:1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  <c r="S611" s="36">
        <f>IF(ISNA(VLOOKUP(Table1[[#This Row],[Part Number]],'Multi-level BOM'!V$4:V$449,1,FALSE)),0,Table1[[#This Row],[Remaining Extended cost]])</f>
        <v>0</v>
      </c>
    </row>
    <row r="612" spans="1:1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  <c r="S612" s="36">
        <f>IF(ISNA(VLOOKUP(Table1[[#This Row],[Part Number]],'Multi-level BOM'!V$4:V$449,1,FALSE)),0,Table1[[#This Row],[Remaining Extended cost]])</f>
        <v>0</v>
      </c>
    </row>
    <row r="613" spans="1:1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  <c r="S613" s="36">
        <f>IF(ISNA(VLOOKUP(Table1[[#This Row],[Part Number]],'Multi-level BOM'!V$4:V$449,1,FALSE)),0,Table1[[#This Row],[Remaining Extended cost]])</f>
        <v>0</v>
      </c>
    </row>
    <row r="614" spans="1:1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  <c r="S614" s="36">
        <f>IF(ISNA(VLOOKUP(Table1[[#This Row],[Part Number]],'Multi-level BOM'!V$4:V$449,1,FALSE)),0,Table1[[#This Row],[Remaining Extended cost]])</f>
        <v>0</v>
      </c>
    </row>
    <row r="615" spans="1:1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  <c r="S615" s="36">
        <f>IF(ISNA(VLOOKUP(Table1[[#This Row],[Part Number]],'Multi-level BOM'!V$4:V$449,1,FALSE)),0,Table1[[#This Row],[Remaining Extended cost]])</f>
        <v>0</v>
      </c>
    </row>
    <row r="616" spans="1:1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  <c r="S616" s="36">
        <f>IF(ISNA(VLOOKUP(Table1[[#This Row],[Part Number]],'Multi-level BOM'!V$4:V$449,1,FALSE)),0,Table1[[#This Row],[Remaining Extended cost]])</f>
        <v>0</v>
      </c>
    </row>
    <row r="617" spans="1:1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  <c r="S617" s="36">
        <f>IF(ISNA(VLOOKUP(Table1[[#This Row],[Part Number]],'Multi-level BOM'!V$4:V$449,1,FALSE)),0,Table1[[#This Row],[Remaining Extended cost]])</f>
        <v>0</v>
      </c>
    </row>
    <row r="618" spans="1:1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  <c r="S618" s="36">
        <f>IF(ISNA(VLOOKUP(Table1[[#This Row],[Part Number]],'Multi-level BOM'!V$4:V$449,1,FALSE)),0,Table1[[#This Row],[Remaining Extended cost]])</f>
        <v>0</v>
      </c>
    </row>
    <row r="619" spans="1:1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  <c r="S619" s="36">
        <f>IF(ISNA(VLOOKUP(Table1[[#This Row],[Part Number]],'Multi-level BOM'!V$4:V$449,1,FALSE)),0,Table1[[#This Row],[Remaining Extended cost]])</f>
        <v>0</v>
      </c>
    </row>
    <row r="620" spans="1:1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  <c r="S620" s="36">
        <f>IF(ISNA(VLOOKUP(Table1[[#This Row],[Part Number]],'Multi-level BOM'!V$4:V$449,1,FALSE)),0,Table1[[#This Row],[Remaining Extended cost]])</f>
        <v>0</v>
      </c>
    </row>
    <row r="621" spans="1:1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  <c r="S621" s="36">
        <f>IF(ISNA(VLOOKUP(Table1[[#This Row],[Part Number]],'Multi-level BOM'!V$4:V$449,1,FALSE)),0,Table1[[#This Row],[Remaining Extended cost]])</f>
        <v>0</v>
      </c>
    </row>
    <row r="622" spans="1:1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  <c r="S622" s="36">
        <f>IF(ISNA(VLOOKUP(Table1[[#This Row],[Part Number]],'Multi-level BOM'!V$4:V$449,1,FALSE)),0,Table1[[#This Row],[Remaining Extended cost]])</f>
        <v>0</v>
      </c>
    </row>
    <row r="623" spans="1:1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  <c r="S623" s="36">
        <f>IF(ISNA(VLOOKUP(Table1[[#This Row],[Part Number]],'Multi-level BOM'!V$4:V$449,1,FALSE)),0,Table1[[#This Row],[Remaining Extended cost]])</f>
        <v>0</v>
      </c>
    </row>
    <row r="624" spans="1:1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  <c r="S624" s="36">
        <f>IF(ISNA(VLOOKUP(Table1[[#This Row],[Part Number]],'Multi-level BOM'!V$4:V$449,1,FALSE)),0,Table1[[#This Row],[Remaining Extended cost]])</f>
        <v>0</v>
      </c>
    </row>
    <row r="625" spans="1:1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  <c r="S625" s="36">
        <f>IF(ISNA(VLOOKUP(Table1[[#This Row],[Part Number]],'Multi-level BOM'!V$4:V$449,1,FALSE)),0,Table1[[#This Row],[Remaining Extended cost]])</f>
        <v>0</v>
      </c>
    </row>
    <row r="626" spans="1:1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  <c r="S626" s="36">
        <f>IF(ISNA(VLOOKUP(Table1[[#This Row],[Part Number]],'Multi-level BOM'!V$4:V$449,1,FALSE)),0,Table1[[#This Row],[Remaining Extended cost]])</f>
        <v>0</v>
      </c>
    </row>
    <row r="627" spans="1:1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  <c r="S627" s="36">
        <f>IF(ISNA(VLOOKUP(Table1[[#This Row],[Part Number]],'Multi-level BOM'!V$4:V$449,1,FALSE)),0,Table1[[#This Row],[Remaining Extended cost]])</f>
        <v>0</v>
      </c>
    </row>
    <row r="628" spans="1:1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  <c r="S628" s="36">
        <f>IF(ISNA(VLOOKUP(Table1[[#This Row],[Part Number]],'Multi-level BOM'!V$4:V$449,1,FALSE)),0,Table1[[#This Row],[Remaining Extended cost]])</f>
        <v>0</v>
      </c>
    </row>
    <row r="629" spans="1:1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  <c r="S629" s="36">
        <f>IF(ISNA(VLOOKUP(Table1[[#This Row],[Part Number]],'Multi-level BOM'!V$4:V$449,1,FALSE)),0,Table1[[#This Row],[Remaining Extended cost]])</f>
        <v>0</v>
      </c>
    </row>
    <row r="630" spans="1:1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  <c r="S630" s="36">
        <f>IF(ISNA(VLOOKUP(Table1[[#This Row],[Part Number]],'Multi-level BOM'!V$4:V$449,1,FALSE)),0,Table1[[#This Row],[Remaining Extended cost]])</f>
        <v>0</v>
      </c>
    </row>
    <row r="631" spans="1:1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  <c r="S631" s="36">
        <f>IF(ISNA(VLOOKUP(Table1[[#This Row],[Part Number]],'Multi-level BOM'!V$4:V$449,1,FALSE)),0,Table1[[#This Row],[Remaining Extended cost]])</f>
        <v>0</v>
      </c>
    </row>
    <row r="632" spans="1:1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  <c r="S632" s="36">
        <f>IF(ISNA(VLOOKUP(Table1[[#This Row],[Part Number]],'Multi-level BOM'!V$4:V$449,1,FALSE)),0,Table1[[#This Row],[Remaining Extended cost]])</f>
        <v>0</v>
      </c>
    </row>
    <row r="633" spans="1:1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  <c r="S633" s="36">
        <f>IF(ISNA(VLOOKUP(Table1[[#This Row],[Part Number]],'Multi-level BOM'!V$4:V$449,1,FALSE)),0,Table1[[#This Row],[Remaining Extended cost]])</f>
        <v>0</v>
      </c>
    </row>
    <row r="634" spans="1:1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  <c r="S634" s="36">
        <f>IF(ISNA(VLOOKUP(Table1[[#This Row],[Part Number]],'Multi-level BOM'!V$4:V$449,1,FALSE)),0,Table1[[#This Row],[Remaining Extended cost]])</f>
        <v>0</v>
      </c>
    </row>
    <row r="635" spans="1:1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  <c r="S635" s="36">
        <f>IF(ISNA(VLOOKUP(Table1[[#This Row],[Part Number]],'Multi-level BOM'!V$4:V$449,1,FALSE)),0,Table1[[#This Row],[Remaining Extended cost]])</f>
        <v>0</v>
      </c>
    </row>
    <row r="637" spans="1:19" x14ac:dyDescent="0.25">
      <c r="M637" s="38" t="s">
        <v>699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14" r:id="rId15"/>
    <hyperlink ref="G63" r:id="rId16"/>
    <hyperlink ref="G13" r:id="rId17"/>
    <hyperlink ref="G36" r:id="rId18"/>
    <hyperlink ref="G32" r:id="rId19"/>
    <hyperlink ref="G16" r:id="rId20"/>
    <hyperlink ref="G22" r:id="rId21"/>
    <hyperlink ref="G30" r:id="rId22"/>
    <hyperlink ref="G60" r:id="rId23"/>
    <hyperlink ref="G28" r:id="rId24"/>
    <hyperlink ref="G21" r:id="rId25"/>
  </hyperlinks>
  <pageMargins left="0.7" right="0.7" top="0.75" bottom="0.75" header="0.3" footer="0.3"/>
  <pageSetup orientation="portrait" r:id="rId26"/>
  <legacyDrawing r:id="rId27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948</v>
      </c>
      <c r="D1" s="2" t="s">
        <v>949</v>
      </c>
      <c r="E1" t="s">
        <v>950</v>
      </c>
      <c r="G1" s="19"/>
      <c r="H1" s="20" t="s">
        <v>744</v>
      </c>
      <c r="I1" s="21"/>
      <c r="L1" s="19"/>
      <c r="M1" s="20" t="s">
        <v>757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738</v>
      </c>
      <c r="L2" s="22"/>
      <c r="M2" s="29">
        <v>5.9</v>
      </c>
      <c r="N2" s="24" t="s">
        <v>734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739</v>
      </c>
      <c r="L3" s="22"/>
      <c r="M3" s="23">
        <v>0.9</v>
      </c>
      <c r="N3" s="24" t="s">
        <v>743</v>
      </c>
    </row>
    <row r="4" spans="1:14" x14ac:dyDescent="0.25">
      <c r="G4" s="22"/>
      <c r="H4" s="23">
        <v>0.25</v>
      </c>
      <c r="I4" s="24" t="s">
        <v>740</v>
      </c>
      <c r="L4" s="22"/>
      <c r="M4" s="23">
        <v>6</v>
      </c>
      <c r="N4" s="24" t="s">
        <v>739</v>
      </c>
    </row>
    <row r="5" spans="1:14" x14ac:dyDescent="0.25">
      <c r="G5" s="22"/>
      <c r="H5" s="23">
        <v>6</v>
      </c>
      <c r="I5" s="24" t="s">
        <v>739</v>
      </c>
      <c r="L5" s="22"/>
      <c r="M5" s="23">
        <v>0.25</v>
      </c>
      <c r="N5" s="24" t="s">
        <v>740</v>
      </c>
    </row>
    <row r="6" spans="1:14" x14ac:dyDescent="0.25">
      <c r="G6" s="22">
        <v>34.25</v>
      </c>
      <c r="H6" s="23">
        <f>G6</f>
        <v>34.25</v>
      </c>
      <c r="I6" s="24" t="s">
        <v>741</v>
      </c>
      <c r="L6" s="22"/>
      <c r="M6" s="23">
        <v>6</v>
      </c>
      <c r="N6" s="24" t="s">
        <v>739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742</v>
      </c>
      <c r="L7" s="22"/>
      <c r="M7" s="23">
        <v>11.9</v>
      </c>
      <c r="N7" s="24" t="s">
        <v>743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743</v>
      </c>
      <c r="L8" s="22"/>
      <c r="M8" s="18">
        <v>0.9</v>
      </c>
      <c r="N8" s="24" t="s">
        <v>758</v>
      </c>
    </row>
    <row r="9" spans="1:14" ht="16.5" thickTop="1" thickBot="1" x14ac:dyDescent="0.3">
      <c r="G9" s="22"/>
      <c r="H9" s="18">
        <v>5.9</v>
      </c>
      <c r="I9" s="24" t="s">
        <v>734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745</v>
      </c>
      <c r="I12" s="21"/>
      <c r="L12" s="19"/>
      <c r="M12" s="20" t="s">
        <v>976</v>
      </c>
      <c r="N12" s="21"/>
    </row>
    <row r="13" spans="1:14" x14ac:dyDescent="0.25">
      <c r="G13" s="22"/>
      <c r="H13" s="23">
        <v>0.9</v>
      </c>
      <c r="I13" s="24" t="s">
        <v>738</v>
      </c>
      <c r="L13" s="22"/>
      <c r="M13" s="23">
        <v>1.6</v>
      </c>
      <c r="N13" s="24" t="s">
        <v>738</v>
      </c>
    </row>
    <row r="14" spans="1:14" x14ac:dyDescent="0.25">
      <c r="G14" s="22"/>
      <c r="H14" s="23">
        <v>6</v>
      </c>
      <c r="I14" s="24" t="s">
        <v>746</v>
      </c>
      <c r="L14" s="22"/>
      <c r="M14" s="23">
        <v>9.52</v>
      </c>
      <c r="N14" s="24" t="s">
        <v>742</v>
      </c>
    </row>
    <row r="15" spans="1:14" ht="15.75" thickBot="1" x14ac:dyDescent="0.3">
      <c r="G15" s="22">
        <v>49.5</v>
      </c>
      <c r="H15" s="23">
        <f>G15</f>
        <v>49.5</v>
      </c>
      <c r="I15" s="24" t="s">
        <v>741</v>
      </c>
      <c r="L15" s="22"/>
      <c r="M15" s="18">
        <v>15</v>
      </c>
      <c r="N15" s="24" t="s">
        <v>977</v>
      </c>
    </row>
    <row r="16" spans="1:14" ht="16.5" thickTop="1" thickBot="1" x14ac:dyDescent="0.3">
      <c r="G16" s="22"/>
      <c r="H16" s="23">
        <v>9.52</v>
      </c>
      <c r="I16" s="24" t="s">
        <v>742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743</v>
      </c>
    </row>
    <row r="18" spans="7:14" ht="15.75" thickBot="1" x14ac:dyDescent="0.3">
      <c r="G18" s="22"/>
      <c r="H18" s="18">
        <v>5</v>
      </c>
      <c r="I18" s="24" t="s">
        <v>753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761</v>
      </c>
      <c r="N19" s="21"/>
    </row>
    <row r="20" spans="7:14" x14ac:dyDescent="0.25">
      <c r="L20" s="22"/>
      <c r="M20" s="23">
        <f>13-4.5</f>
        <v>8.5</v>
      </c>
      <c r="N20" s="24" t="s">
        <v>750</v>
      </c>
    </row>
    <row r="21" spans="7:14" ht="15.75" thickBot="1" x14ac:dyDescent="0.3">
      <c r="L21" s="22"/>
      <c r="M21" s="23">
        <v>6.35</v>
      </c>
      <c r="N21" s="24" t="s">
        <v>762</v>
      </c>
    </row>
    <row r="22" spans="7:14" x14ac:dyDescent="0.25">
      <c r="G22" s="19"/>
      <c r="H22" s="20" t="s">
        <v>751</v>
      </c>
      <c r="I22" s="21"/>
      <c r="L22" s="22"/>
      <c r="M22" s="23">
        <v>0.5</v>
      </c>
      <c r="N22" s="24" t="s">
        <v>743</v>
      </c>
    </row>
    <row r="23" spans="7:14" ht="15.75" thickBot="1" x14ac:dyDescent="0.3">
      <c r="G23" s="22"/>
      <c r="H23" s="23">
        <f>16-4.5</f>
        <v>11.5</v>
      </c>
      <c r="I23" s="24" t="s">
        <v>750</v>
      </c>
      <c r="L23" s="22"/>
      <c r="M23" s="18">
        <v>3.9</v>
      </c>
      <c r="N23" s="24" t="s">
        <v>752</v>
      </c>
    </row>
    <row r="24" spans="7:14" ht="16.5" thickTop="1" thickBot="1" x14ac:dyDescent="0.3">
      <c r="G24" s="22"/>
      <c r="H24" s="23">
        <v>9.52</v>
      </c>
      <c r="I24" s="24" t="s">
        <v>742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743</v>
      </c>
    </row>
    <row r="26" spans="7:14" ht="15.75" thickBot="1" x14ac:dyDescent="0.3">
      <c r="G26" s="22"/>
      <c r="H26" s="18">
        <v>3.9</v>
      </c>
      <c r="I26" s="24" t="s">
        <v>752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805</v>
      </c>
      <c r="I30" s="21"/>
    </row>
    <row r="31" spans="7:14" x14ac:dyDescent="0.25">
      <c r="G31" s="22"/>
      <c r="H31" s="23">
        <v>241.5</v>
      </c>
      <c r="I31" s="24" t="s">
        <v>801</v>
      </c>
    </row>
    <row r="32" spans="7:14" x14ac:dyDescent="0.25">
      <c r="G32" s="22"/>
      <c r="H32" s="23">
        <v>9.5</v>
      </c>
      <c r="I32" s="24" t="s">
        <v>791</v>
      </c>
    </row>
    <row r="33" spans="7:9" x14ac:dyDescent="0.25">
      <c r="G33" s="22"/>
      <c r="H33" s="23">
        <v>597.5</v>
      </c>
      <c r="I33" s="24" t="s">
        <v>792</v>
      </c>
    </row>
    <row r="34" spans="7:9" x14ac:dyDescent="0.25">
      <c r="G34" s="22"/>
      <c r="H34" s="31">
        <v>10.5</v>
      </c>
      <c r="I34" s="24" t="s">
        <v>793</v>
      </c>
    </row>
    <row r="35" spans="7:9" x14ac:dyDescent="0.25">
      <c r="G35" s="22"/>
      <c r="H35" s="31">
        <v>68.7</v>
      </c>
      <c r="I35" s="24" t="s">
        <v>795</v>
      </c>
    </row>
    <row r="36" spans="7:9" x14ac:dyDescent="0.25">
      <c r="G36" s="22"/>
      <c r="H36" s="31">
        <v>14.9</v>
      </c>
      <c r="I36" s="24" t="s">
        <v>794</v>
      </c>
    </row>
    <row r="37" spans="7:9" x14ac:dyDescent="0.25">
      <c r="G37" s="22"/>
      <c r="H37" s="31">
        <v>36.799999999999997</v>
      </c>
      <c r="I37" s="24" t="s">
        <v>796</v>
      </c>
    </row>
    <row r="38" spans="7:9" x14ac:dyDescent="0.25">
      <c r="G38" s="22"/>
      <c r="H38" s="31">
        <v>22.2</v>
      </c>
      <c r="I38" s="24" t="s">
        <v>797</v>
      </c>
    </row>
    <row r="39" spans="7:9" x14ac:dyDescent="0.25">
      <c r="G39" s="22"/>
      <c r="H39" s="31">
        <v>440</v>
      </c>
      <c r="I39" s="24" t="s">
        <v>798</v>
      </c>
    </row>
    <row r="40" spans="7:9" x14ac:dyDescent="0.25">
      <c r="G40" s="22"/>
      <c r="H40" s="31">
        <v>13.3</v>
      </c>
      <c r="I40" s="24" t="s">
        <v>799</v>
      </c>
    </row>
    <row r="41" spans="7:9" x14ac:dyDescent="0.25">
      <c r="G41" s="22"/>
      <c r="H41" s="31">
        <v>302</v>
      </c>
      <c r="I41" s="24" t="s">
        <v>800</v>
      </c>
    </row>
    <row r="42" spans="7:9" x14ac:dyDescent="0.25">
      <c r="G42" s="22"/>
      <c r="H42" s="31">
        <v>13.4</v>
      </c>
      <c r="I42" s="24" t="s">
        <v>802</v>
      </c>
    </row>
    <row r="43" spans="7:9" x14ac:dyDescent="0.25">
      <c r="G43" s="22"/>
      <c r="H43" s="31">
        <v>470</v>
      </c>
      <c r="I43" s="24" t="s">
        <v>803</v>
      </c>
    </row>
    <row r="44" spans="7:9" ht="15.75" thickBot="1" x14ac:dyDescent="0.3">
      <c r="G44" s="22"/>
      <c r="H44" s="33">
        <v>16.5</v>
      </c>
      <c r="I44" s="24" t="s">
        <v>804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929</v>
      </c>
    </row>
    <row r="3" spans="1:5" x14ac:dyDescent="0.25">
      <c r="A3" t="s">
        <v>931</v>
      </c>
    </row>
    <row r="4" spans="1:5" x14ac:dyDescent="0.25">
      <c r="B4" t="s">
        <v>930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932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933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934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2020-02-17T22:48:49Z</dcterms:modified>
</cp:coreProperties>
</file>