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000" windowHeight="8295" activeTab="1"/>
  </bookViews>
  <sheets>
    <sheet name="Multi-level BOM" sheetId="2" r:id="rId1"/>
    <sheet name="Parts" sheetId="1" r:id="rId2"/>
    <sheet name="Sheet3" sheetId="3" r:id="rId3"/>
    <sheet name="2020 cost analysis" sheetId="4" r:id="rId4"/>
  </sheets>
  <definedNames>
    <definedName name="_xlnm._FilterDatabase" localSheetId="0" hidden="1">'Multi-level BOM'!$A$2:$F$377</definedName>
    <definedName name="part_details">Table1[]</definedName>
    <definedName name="Part_number">Table1[Part Number]</definedName>
  </definedNames>
  <calcPr calcId="145621"/>
</workbook>
</file>

<file path=xl/calcChain.xml><?xml version="1.0" encoding="utf-8"?>
<calcChain xmlns="http://schemas.openxmlformats.org/spreadsheetml/2006/main">
  <c r="E28" i="1" l="1"/>
  <c r="F28" i="1" s="1"/>
  <c r="E21" i="1"/>
  <c r="F21" i="1" s="1"/>
  <c r="D28" i="1"/>
  <c r="D21" i="1"/>
  <c r="F74" i="1" l="1"/>
  <c r="F66" i="1"/>
  <c r="F64" i="1"/>
  <c r="F43" i="1"/>
  <c r="F35" i="1"/>
  <c r="F34" i="1"/>
  <c r="F33" i="1"/>
  <c r="F32" i="1"/>
  <c r="F29" i="1"/>
  <c r="F18" i="1"/>
  <c r="F13" i="1"/>
  <c r="F9" i="1"/>
  <c r="E74" i="1"/>
  <c r="E66" i="1"/>
  <c r="E64" i="1"/>
  <c r="E43" i="1"/>
  <c r="E35" i="1"/>
  <c r="E34" i="1"/>
  <c r="E33" i="1"/>
  <c r="E32" i="1"/>
  <c r="E29" i="1"/>
  <c r="E18" i="1"/>
  <c r="E13" i="1"/>
  <c r="E9" i="1"/>
  <c r="D25" i="1"/>
  <c r="E25" i="1" s="1"/>
  <c r="D43" i="1"/>
  <c r="D36" i="1"/>
  <c r="E36" i="1" s="1"/>
  <c r="F25" i="1" l="1"/>
  <c r="F36" i="1"/>
  <c r="E63" i="1"/>
  <c r="D23" i="1"/>
  <c r="E23" i="1" s="1"/>
  <c r="G231" i="2" l="1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I245" i="2"/>
  <c r="U245" i="2"/>
  <c r="V245" i="2"/>
  <c r="I246" i="2"/>
  <c r="U246" i="2"/>
  <c r="V246" i="2"/>
  <c r="I247" i="2"/>
  <c r="U247" i="2"/>
  <c r="V247" i="2"/>
  <c r="I248" i="2"/>
  <c r="U248" i="2"/>
  <c r="V248" i="2"/>
  <c r="I249" i="2"/>
  <c r="U249" i="2"/>
  <c r="V249" i="2"/>
  <c r="I250" i="2"/>
  <c r="U250" i="2"/>
  <c r="V250" i="2"/>
  <c r="I251" i="2"/>
  <c r="U251" i="2"/>
  <c r="V251" i="2"/>
  <c r="I252" i="2"/>
  <c r="U252" i="2"/>
  <c r="V252" i="2"/>
  <c r="I253" i="2"/>
  <c r="U253" i="2"/>
  <c r="V253" i="2"/>
  <c r="I254" i="2"/>
  <c r="U254" i="2"/>
  <c r="V254" i="2"/>
  <c r="I255" i="2"/>
  <c r="U255" i="2"/>
  <c r="V255" i="2"/>
  <c r="I256" i="2"/>
  <c r="U256" i="2"/>
  <c r="V256" i="2"/>
  <c r="I257" i="2"/>
  <c r="U257" i="2"/>
  <c r="V257" i="2"/>
  <c r="I258" i="2"/>
  <c r="U258" i="2"/>
  <c r="V258" i="2"/>
  <c r="I259" i="2"/>
  <c r="U259" i="2"/>
  <c r="V259" i="2"/>
  <c r="I260" i="2"/>
  <c r="U260" i="2"/>
  <c r="V260" i="2"/>
  <c r="I261" i="2"/>
  <c r="U261" i="2"/>
  <c r="V261" i="2"/>
  <c r="I262" i="2"/>
  <c r="U262" i="2"/>
  <c r="V262" i="2"/>
  <c r="I263" i="2"/>
  <c r="U263" i="2"/>
  <c r="V263" i="2"/>
  <c r="I264" i="2"/>
  <c r="U264" i="2"/>
  <c r="V264" i="2"/>
  <c r="I265" i="2"/>
  <c r="U265" i="2"/>
  <c r="V265" i="2"/>
  <c r="I266" i="2"/>
  <c r="U266" i="2"/>
  <c r="V266" i="2"/>
  <c r="I267" i="2"/>
  <c r="U267" i="2"/>
  <c r="V267" i="2"/>
  <c r="I268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D75" i="1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S122" i="1" l="1"/>
  <c r="S623" i="1"/>
  <c r="S591" i="1"/>
  <c r="S559" i="1"/>
  <c r="S518" i="1"/>
  <c r="S475" i="1"/>
  <c r="S433" i="1"/>
  <c r="S390" i="1"/>
  <c r="S338" i="1"/>
  <c r="S273" i="1"/>
  <c r="S186" i="1"/>
  <c r="S615" i="1"/>
  <c r="S583" i="1"/>
  <c r="S550" i="1"/>
  <c r="S507" i="1"/>
  <c r="S465" i="1"/>
  <c r="S422" i="1"/>
  <c r="S379" i="1"/>
  <c r="S325" i="1"/>
  <c r="S250" i="1"/>
  <c r="S165" i="1"/>
  <c r="S607" i="1"/>
  <c r="S575" i="1"/>
  <c r="S539" i="1"/>
  <c r="S497" i="1"/>
  <c r="S454" i="1"/>
  <c r="S411" i="1"/>
  <c r="S368" i="1"/>
  <c r="S310" i="1"/>
  <c r="S229" i="1"/>
  <c r="S145" i="1"/>
  <c r="S631" i="1"/>
  <c r="S599" i="1"/>
  <c r="S567" i="1"/>
  <c r="S529" i="1"/>
  <c r="S486" i="1"/>
  <c r="S443" i="1"/>
  <c r="S401" i="1"/>
  <c r="S353" i="1"/>
  <c r="S293" i="1"/>
  <c r="S209" i="1"/>
  <c r="S4" i="1"/>
  <c r="S17" i="1"/>
  <c r="S27" i="1"/>
  <c r="S41" i="1"/>
  <c r="S47" i="1"/>
  <c r="S51" i="1"/>
  <c r="S55" i="1"/>
  <c r="S59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5" i="1"/>
  <c r="S10" i="1"/>
  <c r="S31" i="1"/>
  <c r="S42" i="1"/>
  <c r="S48" i="1"/>
  <c r="S52" i="1"/>
  <c r="S56" i="1"/>
  <c r="S61" i="1"/>
  <c r="S69" i="1"/>
  <c r="S73" i="1"/>
  <c r="S77" i="1"/>
  <c r="S81" i="1"/>
  <c r="S85" i="1"/>
  <c r="S89" i="1"/>
  <c r="S93" i="1"/>
  <c r="S6" i="1"/>
  <c r="S11" i="1"/>
  <c r="S20" i="1"/>
  <c r="S45" i="1"/>
  <c r="S49" i="1"/>
  <c r="S53" i="1"/>
  <c r="S57" i="1"/>
  <c r="S62" i="1"/>
  <c r="S70" i="1"/>
  <c r="S78" i="1"/>
  <c r="S82" i="1"/>
  <c r="S86" i="1"/>
  <c r="S90" i="1"/>
  <c r="S7" i="1"/>
  <c r="S12" i="1"/>
  <c r="S24" i="1"/>
  <c r="S40" i="1"/>
  <c r="S46" i="1"/>
  <c r="S50" i="1"/>
  <c r="S54" i="1"/>
  <c r="S58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343" i="1"/>
  <c r="S347" i="1"/>
  <c r="S351" i="1"/>
  <c r="S355" i="1"/>
  <c r="S359" i="1"/>
  <c r="S363" i="1"/>
  <c r="S367" i="1"/>
  <c r="S371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08" i="1"/>
  <c r="S313" i="1"/>
  <c r="S318" i="1"/>
  <c r="S324" i="1"/>
  <c r="S329" i="1"/>
  <c r="S334" i="1"/>
  <c r="S340" i="1"/>
  <c r="S345" i="1"/>
  <c r="S350" i="1"/>
  <c r="S356" i="1"/>
  <c r="S361" i="1"/>
  <c r="S366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97" i="1"/>
  <c r="S106" i="1"/>
  <c r="S117" i="1"/>
  <c r="S129" i="1"/>
  <c r="S138" i="1"/>
  <c r="S149" i="1"/>
  <c r="S161" i="1"/>
  <c r="S170" i="1"/>
  <c r="S181" i="1"/>
  <c r="S193" i="1"/>
  <c r="S202" i="1"/>
  <c r="S213" i="1"/>
  <c r="S225" i="1"/>
  <c r="S234" i="1"/>
  <c r="S245" i="1"/>
  <c r="S257" i="1"/>
  <c r="S266" i="1"/>
  <c r="S277" i="1"/>
  <c r="S289" i="1"/>
  <c r="S298" i="1"/>
  <c r="S306" i="1"/>
  <c r="S314" i="1"/>
  <c r="S321" i="1"/>
  <c r="S328" i="1"/>
  <c r="S336" i="1"/>
  <c r="S342" i="1"/>
  <c r="S349" i="1"/>
  <c r="S357" i="1"/>
  <c r="S364" i="1"/>
  <c r="S370" i="1"/>
  <c r="S377" i="1"/>
  <c r="S382" i="1"/>
  <c r="S387" i="1"/>
  <c r="S393" i="1"/>
  <c r="S398" i="1"/>
  <c r="S403" i="1"/>
  <c r="S409" i="1"/>
  <c r="S414" i="1"/>
  <c r="S419" i="1"/>
  <c r="S425" i="1"/>
  <c r="S430" i="1"/>
  <c r="S435" i="1"/>
  <c r="S441" i="1"/>
  <c r="S446" i="1"/>
  <c r="S451" i="1"/>
  <c r="S457" i="1"/>
  <c r="S462" i="1"/>
  <c r="S467" i="1"/>
  <c r="S473" i="1"/>
  <c r="S478" i="1"/>
  <c r="S483" i="1"/>
  <c r="S489" i="1"/>
  <c r="S494" i="1"/>
  <c r="S499" i="1"/>
  <c r="S505" i="1"/>
  <c r="S510" i="1"/>
  <c r="S515" i="1"/>
  <c r="S521" i="1"/>
  <c r="S526" i="1"/>
  <c r="S531" i="1"/>
  <c r="S537" i="1"/>
  <c r="S542" i="1"/>
  <c r="S547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98" i="1"/>
  <c r="S109" i="1"/>
  <c r="S121" i="1"/>
  <c r="S130" i="1"/>
  <c r="S141" i="1"/>
  <c r="S153" i="1"/>
  <c r="S162" i="1"/>
  <c r="S173" i="1"/>
  <c r="S185" i="1"/>
  <c r="S194" i="1"/>
  <c r="S205" i="1"/>
  <c r="S217" i="1"/>
  <c r="S226" i="1"/>
  <c r="S237" i="1"/>
  <c r="S249" i="1"/>
  <c r="S258" i="1"/>
  <c r="S269" i="1"/>
  <c r="S281" i="1"/>
  <c r="S290" i="1"/>
  <c r="S301" i="1"/>
  <c r="S309" i="1"/>
  <c r="S316" i="1"/>
  <c r="S322" i="1"/>
  <c r="S330" i="1"/>
  <c r="S337" i="1"/>
  <c r="S344" i="1"/>
  <c r="S352" i="1"/>
  <c r="S358" i="1"/>
  <c r="S365" i="1"/>
  <c r="S373" i="1"/>
  <c r="S378" i="1"/>
  <c r="S383" i="1"/>
  <c r="S389" i="1"/>
  <c r="S394" i="1"/>
  <c r="S399" i="1"/>
  <c r="S405" i="1"/>
  <c r="S410" i="1"/>
  <c r="S415" i="1"/>
  <c r="S421" i="1"/>
  <c r="S426" i="1"/>
  <c r="S431" i="1"/>
  <c r="S437" i="1"/>
  <c r="S442" i="1"/>
  <c r="S447" i="1"/>
  <c r="S453" i="1"/>
  <c r="S458" i="1"/>
  <c r="S463" i="1"/>
  <c r="S469" i="1"/>
  <c r="S474" i="1"/>
  <c r="S479" i="1"/>
  <c r="S485" i="1"/>
  <c r="S490" i="1"/>
  <c r="S495" i="1"/>
  <c r="S501" i="1"/>
  <c r="S506" i="1"/>
  <c r="S511" i="1"/>
  <c r="S517" i="1"/>
  <c r="S522" i="1"/>
  <c r="S527" i="1"/>
  <c r="S533" i="1"/>
  <c r="S538" i="1"/>
  <c r="S543" i="1"/>
  <c r="S549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101" i="1"/>
  <c r="S628" i="1"/>
  <c r="S620" i="1"/>
  <c r="S612" i="1"/>
  <c r="S604" i="1"/>
  <c r="S596" i="1"/>
  <c r="S588" i="1"/>
  <c r="S580" i="1"/>
  <c r="S572" i="1"/>
  <c r="S564" i="1"/>
  <c r="S556" i="1"/>
  <c r="S546" i="1"/>
  <c r="S535" i="1"/>
  <c r="S525" i="1"/>
  <c r="S514" i="1"/>
  <c r="S503" i="1"/>
  <c r="S493" i="1"/>
  <c r="S482" i="1"/>
  <c r="S471" i="1"/>
  <c r="S461" i="1"/>
  <c r="S450" i="1"/>
  <c r="S439" i="1"/>
  <c r="S429" i="1"/>
  <c r="S418" i="1"/>
  <c r="S407" i="1"/>
  <c r="S397" i="1"/>
  <c r="S386" i="1"/>
  <c r="S375" i="1"/>
  <c r="S362" i="1"/>
  <c r="S348" i="1"/>
  <c r="S333" i="1"/>
  <c r="S320" i="1"/>
  <c r="S305" i="1"/>
  <c r="S285" i="1"/>
  <c r="S265" i="1"/>
  <c r="S242" i="1"/>
  <c r="S221" i="1"/>
  <c r="S201" i="1"/>
  <c r="S178" i="1"/>
  <c r="S157" i="1"/>
  <c r="S137" i="1"/>
  <c r="S114" i="1"/>
  <c r="S635" i="1"/>
  <c r="S611" i="1"/>
  <c r="S595" i="1"/>
  <c r="S579" i="1"/>
  <c r="S563" i="1"/>
  <c r="S555" i="1"/>
  <c r="S534" i="1"/>
  <c r="S523" i="1"/>
  <c r="S513" i="1"/>
  <c r="S502" i="1"/>
  <c r="S491" i="1"/>
  <c r="S481" i="1"/>
  <c r="S470" i="1"/>
  <c r="S459" i="1"/>
  <c r="S449" i="1"/>
  <c r="S438" i="1"/>
  <c r="S427" i="1"/>
  <c r="S417" i="1"/>
  <c r="S406" i="1"/>
  <c r="S395" i="1"/>
  <c r="S385" i="1"/>
  <c r="S374" i="1"/>
  <c r="S360" i="1"/>
  <c r="S346" i="1"/>
  <c r="S332" i="1"/>
  <c r="S317" i="1"/>
  <c r="S304" i="1"/>
  <c r="S282" i="1"/>
  <c r="S261" i="1"/>
  <c r="S241" i="1"/>
  <c r="S218" i="1"/>
  <c r="S197" i="1"/>
  <c r="S177" i="1"/>
  <c r="S154" i="1"/>
  <c r="S133" i="1"/>
  <c r="S113" i="1"/>
  <c r="S627" i="1"/>
  <c r="S619" i="1"/>
  <c r="S603" i="1"/>
  <c r="S587" i="1"/>
  <c r="S571" i="1"/>
  <c r="S545" i="1"/>
  <c r="S632" i="1"/>
  <c r="S624" i="1"/>
  <c r="S616" i="1"/>
  <c r="S608" i="1"/>
  <c r="S600" i="1"/>
  <c r="S592" i="1"/>
  <c r="S584" i="1"/>
  <c r="S576" i="1"/>
  <c r="S568" i="1"/>
  <c r="S560" i="1"/>
  <c r="S551" i="1"/>
  <c r="S541" i="1"/>
  <c r="S530" i="1"/>
  <c r="S519" i="1"/>
  <c r="S509" i="1"/>
  <c r="S498" i="1"/>
  <c r="S487" i="1"/>
  <c r="S477" i="1"/>
  <c r="S466" i="1"/>
  <c r="S455" i="1"/>
  <c r="S445" i="1"/>
  <c r="S434" i="1"/>
  <c r="S423" i="1"/>
  <c r="S413" i="1"/>
  <c r="S402" i="1"/>
  <c r="S391" i="1"/>
  <c r="S381" i="1"/>
  <c r="S369" i="1"/>
  <c r="S354" i="1"/>
  <c r="S341" i="1"/>
  <c r="S326" i="1"/>
  <c r="S312" i="1"/>
  <c r="S297" i="1"/>
  <c r="S274" i="1"/>
  <c r="S253" i="1"/>
  <c r="S233" i="1"/>
  <c r="S210" i="1"/>
  <c r="S189" i="1"/>
  <c r="S169" i="1"/>
  <c r="S146" i="1"/>
  <c r="S125" i="1"/>
  <c r="S105" i="1"/>
  <c r="A8" i="3"/>
  <c r="A7" i="3"/>
  <c r="E73" i="1" l="1"/>
  <c r="D73" i="1" l="1"/>
  <c r="A10" i="4" l="1"/>
  <c r="D15" i="4" s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U14" i="2" l="1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4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0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7" i="2"/>
  <c r="U8" i="2"/>
  <c r="U9" i="2"/>
  <c r="U10" i="2"/>
  <c r="U11" i="2"/>
  <c r="D48" i="1" l="1"/>
  <c r="I201" i="2" l="1"/>
  <c r="I202" i="2"/>
  <c r="I203" i="2"/>
  <c r="I207" i="2"/>
  <c r="I211" i="2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K134" i="2" l="1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N62" i="1" s="1"/>
  <c r="J72" i="1"/>
  <c r="N72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O626" i="1" l="1"/>
  <c r="Q626" i="1"/>
  <c r="O614" i="1"/>
  <c r="Q614" i="1"/>
  <c r="O578" i="1"/>
  <c r="Q578" i="1"/>
  <c r="O566" i="1"/>
  <c r="Q566" i="1"/>
  <c r="O554" i="1"/>
  <c r="Q554" i="1"/>
  <c r="O542" i="1"/>
  <c r="Q542" i="1"/>
  <c r="O530" i="1"/>
  <c r="Q530" i="1"/>
  <c r="O518" i="1"/>
  <c r="Q518" i="1"/>
  <c r="O506" i="1"/>
  <c r="Q506" i="1"/>
  <c r="O494" i="1"/>
  <c r="Q494" i="1"/>
  <c r="O478" i="1"/>
  <c r="Q478" i="1"/>
  <c r="O462" i="1"/>
  <c r="Q462" i="1"/>
  <c r="O450" i="1"/>
  <c r="Q450" i="1"/>
  <c r="O438" i="1"/>
  <c r="Q438" i="1"/>
  <c r="O426" i="1"/>
  <c r="Q426" i="1"/>
  <c r="O414" i="1"/>
  <c r="Q414" i="1"/>
  <c r="O402" i="1"/>
  <c r="Q402" i="1"/>
  <c r="O390" i="1"/>
  <c r="Q390" i="1"/>
  <c r="O378" i="1"/>
  <c r="Q378" i="1"/>
  <c r="O366" i="1"/>
  <c r="Q366" i="1"/>
  <c r="O354" i="1"/>
  <c r="Q354" i="1"/>
  <c r="O342" i="1"/>
  <c r="Q342" i="1"/>
  <c r="O330" i="1"/>
  <c r="Q330" i="1"/>
  <c r="O318" i="1"/>
  <c r="Q318" i="1"/>
  <c r="O306" i="1"/>
  <c r="Q306" i="1"/>
  <c r="O294" i="1"/>
  <c r="Q294" i="1"/>
  <c r="O282" i="1"/>
  <c r="Q282" i="1"/>
  <c r="O262" i="1"/>
  <c r="Q262" i="1"/>
  <c r="O222" i="1"/>
  <c r="Q222" i="1"/>
  <c r="O210" i="1"/>
  <c r="Q210" i="1"/>
  <c r="O198" i="1"/>
  <c r="Q198" i="1"/>
  <c r="O186" i="1"/>
  <c r="Q186" i="1"/>
  <c r="O174" i="1"/>
  <c r="Q174" i="1"/>
  <c r="O162" i="1"/>
  <c r="Q162" i="1"/>
  <c r="O150" i="1"/>
  <c r="Q150" i="1"/>
  <c r="O138" i="1"/>
  <c r="Q138" i="1"/>
  <c r="O126" i="1"/>
  <c r="Q126" i="1"/>
  <c r="O118" i="1"/>
  <c r="Q118" i="1"/>
  <c r="O106" i="1"/>
  <c r="Q106" i="1"/>
  <c r="O94" i="1"/>
  <c r="Q94" i="1"/>
  <c r="O78" i="1"/>
  <c r="Q78" i="1"/>
  <c r="O633" i="1"/>
  <c r="Q633" i="1"/>
  <c r="O629" i="1"/>
  <c r="Q629" i="1"/>
  <c r="O625" i="1"/>
  <c r="Q625" i="1"/>
  <c r="O621" i="1"/>
  <c r="Q621" i="1"/>
  <c r="O617" i="1"/>
  <c r="Q617" i="1"/>
  <c r="O613" i="1"/>
  <c r="Q613" i="1"/>
  <c r="O609" i="1"/>
  <c r="Q609" i="1"/>
  <c r="O605" i="1"/>
  <c r="Q605" i="1"/>
  <c r="O601" i="1"/>
  <c r="Q601" i="1"/>
  <c r="O597" i="1"/>
  <c r="Q597" i="1"/>
  <c r="O593" i="1"/>
  <c r="Q593" i="1"/>
  <c r="O589" i="1"/>
  <c r="Q589" i="1"/>
  <c r="O585" i="1"/>
  <c r="Q585" i="1"/>
  <c r="O581" i="1"/>
  <c r="Q581" i="1"/>
  <c r="O577" i="1"/>
  <c r="Q577" i="1"/>
  <c r="O573" i="1"/>
  <c r="Q573" i="1"/>
  <c r="O569" i="1"/>
  <c r="Q569" i="1"/>
  <c r="O565" i="1"/>
  <c r="Q565" i="1"/>
  <c r="O561" i="1"/>
  <c r="Q561" i="1"/>
  <c r="O557" i="1"/>
  <c r="Q557" i="1"/>
  <c r="O553" i="1"/>
  <c r="Q553" i="1"/>
  <c r="O549" i="1"/>
  <c r="Q549" i="1"/>
  <c r="O545" i="1"/>
  <c r="Q545" i="1"/>
  <c r="O541" i="1"/>
  <c r="Q541" i="1"/>
  <c r="O537" i="1"/>
  <c r="Q537" i="1"/>
  <c r="O533" i="1"/>
  <c r="Q533" i="1"/>
  <c r="O529" i="1"/>
  <c r="Q529" i="1"/>
  <c r="O525" i="1"/>
  <c r="Q525" i="1"/>
  <c r="O521" i="1"/>
  <c r="Q521" i="1"/>
  <c r="O517" i="1"/>
  <c r="Q517" i="1"/>
  <c r="O513" i="1"/>
  <c r="Q513" i="1"/>
  <c r="O509" i="1"/>
  <c r="Q509" i="1"/>
  <c r="O505" i="1"/>
  <c r="Q505" i="1"/>
  <c r="O501" i="1"/>
  <c r="Q501" i="1"/>
  <c r="O497" i="1"/>
  <c r="Q497" i="1"/>
  <c r="O493" i="1"/>
  <c r="Q493" i="1"/>
  <c r="O489" i="1"/>
  <c r="Q489" i="1"/>
  <c r="O485" i="1"/>
  <c r="Q485" i="1"/>
  <c r="O481" i="1"/>
  <c r="Q481" i="1"/>
  <c r="O477" i="1"/>
  <c r="Q477" i="1"/>
  <c r="O473" i="1"/>
  <c r="Q473" i="1"/>
  <c r="O469" i="1"/>
  <c r="Q469" i="1"/>
  <c r="O465" i="1"/>
  <c r="Q465" i="1"/>
  <c r="O461" i="1"/>
  <c r="Q461" i="1"/>
  <c r="O457" i="1"/>
  <c r="Q457" i="1"/>
  <c r="O453" i="1"/>
  <c r="Q453" i="1"/>
  <c r="O449" i="1"/>
  <c r="Q449" i="1"/>
  <c r="O445" i="1"/>
  <c r="Q445" i="1"/>
  <c r="O441" i="1"/>
  <c r="Q441" i="1"/>
  <c r="O437" i="1"/>
  <c r="Q437" i="1"/>
  <c r="O433" i="1"/>
  <c r="Q433" i="1"/>
  <c r="O429" i="1"/>
  <c r="Q429" i="1"/>
  <c r="O425" i="1"/>
  <c r="Q425" i="1"/>
  <c r="O421" i="1"/>
  <c r="Q421" i="1"/>
  <c r="O417" i="1"/>
  <c r="Q417" i="1"/>
  <c r="O413" i="1"/>
  <c r="Q413" i="1"/>
  <c r="O409" i="1"/>
  <c r="Q409" i="1"/>
  <c r="O405" i="1"/>
  <c r="Q405" i="1"/>
  <c r="O401" i="1"/>
  <c r="Q401" i="1"/>
  <c r="O397" i="1"/>
  <c r="Q397" i="1"/>
  <c r="O393" i="1"/>
  <c r="Q393" i="1"/>
  <c r="O389" i="1"/>
  <c r="Q389" i="1"/>
  <c r="O385" i="1"/>
  <c r="Q385" i="1"/>
  <c r="O381" i="1"/>
  <c r="Q381" i="1"/>
  <c r="O377" i="1"/>
  <c r="Q377" i="1"/>
  <c r="O373" i="1"/>
  <c r="Q373" i="1"/>
  <c r="O369" i="1"/>
  <c r="Q369" i="1"/>
  <c r="O365" i="1"/>
  <c r="Q365" i="1"/>
  <c r="O361" i="1"/>
  <c r="Q361" i="1"/>
  <c r="O357" i="1"/>
  <c r="Q357" i="1"/>
  <c r="O353" i="1"/>
  <c r="Q353" i="1"/>
  <c r="O349" i="1"/>
  <c r="Q349" i="1"/>
  <c r="O345" i="1"/>
  <c r="Q345" i="1"/>
  <c r="O341" i="1"/>
  <c r="Q341" i="1"/>
  <c r="O337" i="1"/>
  <c r="Q337" i="1"/>
  <c r="O333" i="1"/>
  <c r="Q333" i="1"/>
  <c r="O329" i="1"/>
  <c r="Q329" i="1"/>
  <c r="O325" i="1"/>
  <c r="Q325" i="1"/>
  <c r="O321" i="1"/>
  <c r="Q321" i="1"/>
  <c r="O317" i="1"/>
  <c r="Q317" i="1"/>
  <c r="O313" i="1"/>
  <c r="Q313" i="1"/>
  <c r="O309" i="1"/>
  <c r="Q309" i="1"/>
  <c r="O305" i="1"/>
  <c r="Q305" i="1"/>
  <c r="O301" i="1"/>
  <c r="Q301" i="1"/>
  <c r="O297" i="1"/>
  <c r="Q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O265" i="1"/>
  <c r="Q265" i="1"/>
  <c r="O261" i="1"/>
  <c r="Q261" i="1"/>
  <c r="O257" i="1"/>
  <c r="Q257" i="1"/>
  <c r="O253" i="1"/>
  <c r="Q253" i="1"/>
  <c r="O249" i="1"/>
  <c r="Q249" i="1"/>
  <c r="O245" i="1"/>
  <c r="Q245" i="1"/>
  <c r="O241" i="1"/>
  <c r="Q241" i="1"/>
  <c r="O237" i="1"/>
  <c r="Q237" i="1"/>
  <c r="O233" i="1"/>
  <c r="Q233" i="1"/>
  <c r="O229" i="1"/>
  <c r="Q229" i="1"/>
  <c r="O225" i="1"/>
  <c r="Q225" i="1"/>
  <c r="O221" i="1"/>
  <c r="Q221" i="1"/>
  <c r="O217" i="1"/>
  <c r="Q217" i="1"/>
  <c r="O213" i="1"/>
  <c r="Q213" i="1"/>
  <c r="O209" i="1"/>
  <c r="Q209" i="1"/>
  <c r="O205" i="1"/>
  <c r="Q205" i="1"/>
  <c r="O201" i="1"/>
  <c r="Q201" i="1"/>
  <c r="O197" i="1"/>
  <c r="Q197" i="1"/>
  <c r="O193" i="1"/>
  <c r="Q193" i="1"/>
  <c r="O189" i="1"/>
  <c r="Q189" i="1"/>
  <c r="O185" i="1"/>
  <c r="Q185" i="1"/>
  <c r="O181" i="1"/>
  <c r="Q181" i="1"/>
  <c r="O177" i="1"/>
  <c r="Q177" i="1"/>
  <c r="O173" i="1"/>
  <c r="Q173" i="1"/>
  <c r="O169" i="1"/>
  <c r="Q169" i="1"/>
  <c r="O165" i="1"/>
  <c r="Q165" i="1"/>
  <c r="O161" i="1"/>
  <c r="Q161" i="1"/>
  <c r="O157" i="1"/>
  <c r="Q157" i="1"/>
  <c r="O153" i="1"/>
  <c r="Q153" i="1"/>
  <c r="O149" i="1"/>
  <c r="Q149" i="1"/>
  <c r="O145" i="1"/>
  <c r="Q145" i="1"/>
  <c r="O141" i="1"/>
  <c r="Q141" i="1"/>
  <c r="O137" i="1"/>
  <c r="Q137" i="1"/>
  <c r="O133" i="1"/>
  <c r="Q133" i="1"/>
  <c r="O129" i="1"/>
  <c r="Q129" i="1"/>
  <c r="O125" i="1"/>
  <c r="Q125" i="1"/>
  <c r="O121" i="1"/>
  <c r="Q121" i="1"/>
  <c r="O117" i="1"/>
  <c r="Q117" i="1"/>
  <c r="O113" i="1"/>
  <c r="Q113" i="1"/>
  <c r="O109" i="1"/>
  <c r="Q109" i="1"/>
  <c r="O105" i="1"/>
  <c r="Q105" i="1"/>
  <c r="O101" i="1"/>
  <c r="Q101" i="1"/>
  <c r="O97" i="1"/>
  <c r="Q97" i="1"/>
  <c r="O93" i="1"/>
  <c r="Q93" i="1"/>
  <c r="O89" i="1"/>
  <c r="Q89" i="1"/>
  <c r="O85" i="1"/>
  <c r="Q85" i="1"/>
  <c r="O81" i="1"/>
  <c r="Q81" i="1"/>
  <c r="O77" i="1"/>
  <c r="Q77" i="1"/>
  <c r="O630" i="1"/>
  <c r="Q630" i="1"/>
  <c r="O618" i="1"/>
  <c r="Q618" i="1"/>
  <c r="O606" i="1"/>
  <c r="Q606" i="1"/>
  <c r="O598" i="1"/>
  <c r="Q598" i="1"/>
  <c r="O590" i="1"/>
  <c r="Q590" i="1"/>
  <c r="O582" i="1"/>
  <c r="Q582" i="1"/>
  <c r="O570" i="1"/>
  <c r="Q570" i="1"/>
  <c r="O558" i="1"/>
  <c r="Q558" i="1"/>
  <c r="O546" i="1"/>
  <c r="Q546" i="1"/>
  <c r="O538" i="1"/>
  <c r="Q538" i="1"/>
  <c r="O526" i="1"/>
  <c r="Q526" i="1"/>
  <c r="O514" i="1"/>
  <c r="Q514" i="1"/>
  <c r="O502" i="1"/>
  <c r="Q502" i="1"/>
  <c r="O490" i="1"/>
  <c r="Q490" i="1"/>
  <c r="O482" i="1"/>
  <c r="Q482" i="1"/>
  <c r="O470" i="1"/>
  <c r="Q470" i="1"/>
  <c r="O458" i="1"/>
  <c r="Q458" i="1"/>
  <c r="O446" i="1"/>
  <c r="Q446" i="1"/>
  <c r="O434" i="1"/>
  <c r="Q434" i="1"/>
  <c r="O422" i="1"/>
  <c r="Q422" i="1"/>
  <c r="O410" i="1"/>
  <c r="Q410" i="1"/>
  <c r="O394" i="1"/>
  <c r="Q394" i="1"/>
  <c r="O382" i="1"/>
  <c r="Q382" i="1"/>
  <c r="O370" i="1"/>
  <c r="Q370" i="1"/>
  <c r="O362" i="1"/>
  <c r="Q362" i="1"/>
  <c r="O350" i="1"/>
  <c r="Q350" i="1"/>
  <c r="O338" i="1"/>
  <c r="Q338" i="1"/>
  <c r="O326" i="1"/>
  <c r="Q326" i="1"/>
  <c r="O314" i="1"/>
  <c r="Q314" i="1"/>
  <c r="O302" i="1"/>
  <c r="Q302" i="1"/>
  <c r="O286" i="1"/>
  <c r="Q286" i="1"/>
  <c r="O274" i="1"/>
  <c r="Q274" i="1"/>
  <c r="O266" i="1"/>
  <c r="Q266" i="1"/>
  <c r="O254" i="1"/>
  <c r="Q254" i="1"/>
  <c r="O246" i="1"/>
  <c r="Q246" i="1"/>
  <c r="O238" i="1"/>
  <c r="Q238" i="1"/>
  <c r="O230" i="1"/>
  <c r="Q230" i="1"/>
  <c r="O218" i="1"/>
  <c r="Q218" i="1"/>
  <c r="O206" i="1"/>
  <c r="Q206" i="1"/>
  <c r="O194" i="1"/>
  <c r="Q194" i="1"/>
  <c r="O182" i="1"/>
  <c r="Q182" i="1"/>
  <c r="O170" i="1"/>
  <c r="Q170" i="1"/>
  <c r="O158" i="1"/>
  <c r="Q158" i="1"/>
  <c r="O146" i="1"/>
  <c r="Q146" i="1"/>
  <c r="O134" i="1"/>
  <c r="Q134" i="1"/>
  <c r="O122" i="1"/>
  <c r="Q122" i="1"/>
  <c r="O110" i="1"/>
  <c r="Q110" i="1"/>
  <c r="O98" i="1"/>
  <c r="Q98" i="1"/>
  <c r="O86" i="1"/>
  <c r="Q86" i="1"/>
  <c r="O632" i="1"/>
  <c r="Q632" i="1"/>
  <c r="O628" i="1"/>
  <c r="Q628" i="1"/>
  <c r="O624" i="1"/>
  <c r="Q624" i="1"/>
  <c r="O620" i="1"/>
  <c r="Q620" i="1"/>
  <c r="O616" i="1"/>
  <c r="Q616" i="1"/>
  <c r="O612" i="1"/>
  <c r="Q612" i="1"/>
  <c r="O608" i="1"/>
  <c r="Q608" i="1"/>
  <c r="O604" i="1"/>
  <c r="Q604" i="1"/>
  <c r="O600" i="1"/>
  <c r="Q600" i="1"/>
  <c r="O596" i="1"/>
  <c r="Q596" i="1"/>
  <c r="O592" i="1"/>
  <c r="Q592" i="1"/>
  <c r="O588" i="1"/>
  <c r="Q588" i="1"/>
  <c r="O584" i="1"/>
  <c r="Q584" i="1"/>
  <c r="O580" i="1"/>
  <c r="Q580" i="1"/>
  <c r="O576" i="1"/>
  <c r="Q576" i="1"/>
  <c r="O572" i="1"/>
  <c r="Q572" i="1"/>
  <c r="O568" i="1"/>
  <c r="Q568" i="1"/>
  <c r="O564" i="1"/>
  <c r="Q564" i="1"/>
  <c r="O560" i="1"/>
  <c r="Q560" i="1"/>
  <c r="O556" i="1"/>
  <c r="Q556" i="1"/>
  <c r="O552" i="1"/>
  <c r="Q552" i="1"/>
  <c r="O548" i="1"/>
  <c r="Q548" i="1"/>
  <c r="O544" i="1"/>
  <c r="Q544" i="1"/>
  <c r="O540" i="1"/>
  <c r="Q540" i="1"/>
  <c r="O536" i="1"/>
  <c r="Q536" i="1"/>
  <c r="O532" i="1"/>
  <c r="Q532" i="1"/>
  <c r="O528" i="1"/>
  <c r="Q528" i="1"/>
  <c r="O524" i="1"/>
  <c r="Q524" i="1"/>
  <c r="O520" i="1"/>
  <c r="Q520" i="1"/>
  <c r="O516" i="1"/>
  <c r="Q516" i="1"/>
  <c r="O512" i="1"/>
  <c r="Q512" i="1"/>
  <c r="O508" i="1"/>
  <c r="Q508" i="1"/>
  <c r="O504" i="1"/>
  <c r="Q504" i="1"/>
  <c r="O500" i="1"/>
  <c r="Q500" i="1"/>
  <c r="O496" i="1"/>
  <c r="Q496" i="1"/>
  <c r="O492" i="1"/>
  <c r="Q492" i="1"/>
  <c r="O488" i="1"/>
  <c r="Q488" i="1"/>
  <c r="O484" i="1"/>
  <c r="Q484" i="1"/>
  <c r="O480" i="1"/>
  <c r="Q480" i="1"/>
  <c r="O476" i="1"/>
  <c r="Q476" i="1"/>
  <c r="O472" i="1"/>
  <c r="Q472" i="1"/>
  <c r="O468" i="1"/>
  <c r="Q468" i="1"/>
  <c r="O464" i="1"/>
  <c r="Q464" i="1"/>
  <c r="O460" i="1"/>
  <c r="Q460" i="1"/>
  <c r="O456" i="1"/>
  <c r="Q456" i="1"/>
  <c r="O452" i="1"/>
  <c r="Q452" i="1"/>
  <c r="O448" i="1"/>
  <c r="Q448" i="1"/>
  <c r="O444" i="1"/>
  <c r="Q444" i="1"/>
  <c r="O440" i="1"/>
  <c r="Q440" i="1"/>
  <c r="O436" i="1"/>
  <c r="Q436" i="1"/>
  <c r="O432" i="1"/>
  <c r="Q432" i="1"/>
  <c r="O428" i="1"/>
  <c r="Q428" i="1"/>
  <c r="O424" i="1"/>
  <c r="Q424" i="1"/>
  <c r="O420" i="1"/>
  <c r="Q420" i="1"/>
  <c r="O416" i="1"/>
  <c r="Q416" i="1"/>
  <c r="O412" i="1"/>
  <c r="Q412" i="1"/>
  <c r="O408" i="1"/>
  <c r="Q408" i="1"/>
  <c r="O404" i="1"/>
  <c r="Q404" i="1"/>
  <c r="O400" i="1"/>
  <c r="Q400" i="1"/>
  <c r="O396" i="1"/>
  <c r="Q396" i="1"/>
  <c r="O392" i="1"/>
  <c r="Q392" i="1"/>
  <c r="O388" i="1"/>
  <c r="Q388" i="1"/>
  <c r="O384" i="1"/>
  <c r="Q384" i="1"/>
  <c r="O380" i="1"/>
  <c r="Q380" i="1"/>
  <c r="O376" i="1"/>
  <c r="Q376" i="1"/>
  <c r="O372" i="1"/>
  <c r="Q372" i="1"/>
  <c r="O368" i="1"/>
  <c r="Q368" i="1"/>
  <c r="O364" i="1"/>
  <c r="Q364" i="1"/>
  <c r="O360" i="1"/>
  <c r="Q360" i="1"/>
  <c r="O356" i="1"/>
  <c r="Q356" i="1"/>
  <c r="O352" i="1"/>
  <c r="Q352" i="1"/>
  <c r="O348" i="1"/>
  <c r="Q348" i="1"/>
  <c r="O344" i="1"/>
  <c r="Q344" i="1"/>
  <c r="O340" i="1"/>
  <c r="Q340" i="1"/>
  <c r="O336" i="1"/>
  <c r="Q336" i="1"/>
  <c r="O332" i="1"/>
  <c r="Q332" i="1"/>
  <c r="O328" i="1"/>
  <c r="Q328" i="1"/>
  <c r="O324" i="1"/>
  <c r="Q324" i="1"/>
  <c r="O320" i="1"/>
  <c r="Q320" i="1"/>
  <c r="O316" i="1"/>
  <c r="Q316" i="1"/>
  <c r="O312" i="1"/>
  <c r="Q312" i="1"/>
  <c r="O308" i="1"/>
  <c r="Q308" i="1"/>
  <c r="O304" i="1"/>
  <c r="Q304" i="1"/>
  <c r="O300" i="1"/>
  <c r="Q300" i="1"/>
  <c r="O296" i="1"/>
  <c r="Q296" i="1"/>
  <c r="O292" i="1"/>
  <c r="Q292" i="1"/>
  <c r="O288" i="1"/>
  <c r="Q288" i="1"/>
  <c r="O284" i="1"/>
  <c r="Q284" i="1"/>
  <c r="O280" i="1"/>
  <c r="Q280" i="1"/>
  <c r="O276" i="1"/>
  <c r="Q276" i="1"/>
  <c r="O272" i="1"/>
  <c r="Q272" i="1"/>
  <c r="O268" i="1"/>
  <c r="Q268" i="1"/>
  <c r="O264" i="1"/>
  <c r="Q264" i="1"/>
  <c r="O260" i="1"/>
  <c r="Q260" i="1"/>
  <c r="O256" i="1"/>
  <c r="Q256" i="1"/>
  <c r="O252" i="1"/>
  <c r="Q252" i="1"/>
  <c r="O248" i="1"/>
  <c r="Q248" i="1"/>
  <c r="O244" i="1"/>
  <c r="Q244" i="1"/>
  <c r="O240" i="1"/>
  <c r="Q240" i="1"/>
  <c r="O236" i="1"/>
  <c r="Q236" i="1"/>
  <c r="O232" i="1"/>
  <c r="Q232" i="1"/>
  <c r="O228" i="1"/>
  <c r="Q228" i="1"/>
  <c r="O224" i="1"/>
  <c r="Q224" i="1"/>
  <c r="O220" i="1"/>
  <c r="Q220" i="1"/>
  <c r="O216" i="1"/>
  <c r="Q216" i="1"/>
  <c r="O212" i="1"/>
  <c r="Q212" i="1"/>
  <c r="O208" i="1"/>
  <c r="Q208" i="1"/>
  <c r="O204" i="1"/>
  <c r="Q204" i="1"/>
  <c r="O200" i="1"/>
  <c r="Q200" i="1"/>
  <c r="O196" i="1"/>
  <c r="Q196" i="1"/>
  <c r="O192" i="1"/>
  <c r="Q192" i="1"/>
  <c r="O188" i="1"/>
  <c r="Q188" i="1"/>
  <c r="O184" i="1"/>
  <c r="Q184" i="1"/>
  <c r="O180" i="1"/>
  <c r="Q180" i="1"/>
  <c r="O176" i="1"/>
  <c r="Q176" i="1"/>
  <c r="O172" i="1"/>
  <c r="Q172" i="1"/>
  <c r="O168" i="1"/>
  <c r="Q168" i="1"/>
  <c r="O164" i="1"/>
  <c r="Q164" i="1"/>
  <c r="O160" i="1"/>
  <c r="Q160" i="1"/>
  <c r="O156" i="1"/>
  <c r="Q156" i="1"/>
  <c r="O152" i="1"/>
  <c r="Q152" i="1"/>
  <c r="O148" i="1"/>
  <c r="Q148" i="1"/>
  <c r="O144" i="1"/>
  <c r="Q144" i="1"/>
  <c r="O140" i="1"/>
  <c r="Q140" i="1"/>
  <c r="O136" i="1"/>
  <c r="Q136" i="1"/>
  <c r="O132" i="1"/>
  <c r="Q132" i="1"/>
  <c r="O128" i="1"/>
  <c r="Q128" i="1"/>
  <c r="O124" i="1"/>
  <c r="Q124" i="1"/>
  <c r="O120" i="1"/>
  <c r="Q120" i="1"/>
  <c r="O116" i="1"/>
  <c r="Q116" i="1"/>
  <c r="O112" i="1"/>
  <c r="Q112" i="1"/>
  <c r="O108" i="1"/>
  <c r="Q108" i="1"/>
  <c r="O104" i="1"/>
  <c r="Q104" i="1"/>
  <c r="O100" i="1"/>
  <c r="Q100" i="1"/>
  <c r="O96" i="1"/>
  <c r="Q96" i="1"/>
  <c r="O92" i="1"/>
  <c r="Q92" i="1"/>
  <c r="O88" i="1"/>
  <c r="Q88" i="1"/>
  <c r="O84" i="1"/>
  <c r="Q84" i="1"/>
  <c r="O80" i="1"/>
  <c r="Q80" i="1"/>
  <c r="O76" i="1"/>
  <c r="Q76" i="1"/>
  <c r="O72" i="1"/>
  <c r="Q72" i="1"/>
  <c r="O634" i="1"/>
  <c r="Q634" i="1"/>
  <c r="O622" i="1"/>
  <c r="Q622" i="1"/>
  <c r="O610" i="1"/>
  <c r="Q610" i="1"/>
  <c r="O602" i="1"/>
  <c r="Q602" i="1"/>
  <c r="O594" i="1"/>
  <c r="Q594" i="1"/>
  <c r="O586" i="1"/>
  <c r="Q586" i="1"/>
  <c r="O574" i="1"/>
  <c r="Q574" i="1"/>
  <c r="O562" i="1"/>
  <c r="Q562" i="1"/>
  <c r="O550" i="1"/>
  <c r="Q550" i="1"/>
  <c r="O534" i="1"/>
  <c r="Q534" i="1"/>
  <c r="O522" i="1"/>
  <c r="Q522" i="1"/>
  <c r="O510" i="1"/>
  <c r="Q510" i="1"/>
  <c r="O498" i="1"/>
  <c r="Q498" i="1"/>
  <c r="O486" i="1"/>
  <c r="Q486" i="1"/>
  <c r="O474" i="1"/>
  <c r="Q474" i="1"/>
  <c r="O466" i="1"/>
  <c r="Q466" i="1"/>
  <c r="O454" i="1"/>
  <c r="Q454" i="1"/>
  <c r="O442" i="1"/>
  <c r="Q442" i="1"/>
  <c r="O430" i="1"/>
  <c r="Q430" i="1"/>
  <c r="O418" i="1"/>
  <c r="Q418" i="1"/>
  <c r="O406" i="1"/>
  <c r="Q406" i="1"/>
  <c r="O398" i="1"/>
  <c r="Q398" i="1"/>
  <c r="O386" i="1"/>
  <c r="Q386" i="1"/>
  <c r="O374" i="1"/>
  <c r="Q374" i="1"/>
  <c r="O358" i="1"/>
  <c r="Q358" i="1"/>
  <c r="O346" i="1"/>
  <c r="Q346" i="1"/>
  <c r="O334" i="1"/>
  <c r="Q334" i="1"/>
  <c r="O322" i="1"/>
  <c r="Q322" i="1"/>
  <c r="O310" i="1"/>
  <c r="Q310" i="1"/>
  <c r="O298" i="1"/>
  <c r="Q298" i="1"/>
  <c r="O290" i="1"/>
  <c r="Q290" i="1"/>
  <c r="O278" i="1"/>
  <c r="Q278" i="1"/>
  <c r="O270" i="1"/>
  <c r="Q270" i="1"/>
  <c r="O258" i="1"/>
  <c r="Q258" i="1"/>
  <c r="O250" i="1"/>
  <c r="Q250" i="1"/>
  <c r="O242" i="1"/>
  <c r="Q242" i="1"/>
  <c r="O234" i="1"/>
  <c r="Q234" i="1"/>
  <c r="O226" i="1"/>
  <c r="Q226" i="1"/>
  <c r="O214" i="1"/>
  <c r="Q214" i="1"/>
  <c r="O202" i="1"/>
  <c r="Q202" i="1"/>
  <c r="O190" i="1"/>
  <c r="Q190" i="1"/>
  <c r="O178" i="1"/>
  <c r="Q178" i="1"/>
  <c r="O166" i="1"/>
  <c r="Q166" i="1"/>
  <c r="O154" i="1"/>
  <c r="Q154" i="1"/>
  <c r="O142" i="1"/>
  <c r="Q142" i="1"/>
  <c r="O130" i="1"/>
  <c r="Q130" i="1"/>
  <c r="O114" i="1"/>
  <c r="Q114" i="1"/>
  <c r="O102" i="1"/>
  <c r="Q102" i="1"/>
  <c r="O90" i="1"/>
  <c r="Q90" i="1"/>
  <c r="O82" i="1"/>
  <c r="Q82" i="1"/>
  <c r="O635" i="1"/>
  <c r="Q635" i="1"/>
  <c r="O631" i="1"/>
  <c r="Q631" i="1"/>
  <c r="O627" i="1"/>
  <c r="Q627" i="1"/>
  <c r="O623" i="1"/>
  <c r="Q623" i="1"/>
  <c r="O619" i="1"/>
  <c r="Q619" i="1"/>
  <c r="O615" i="1"/>
  <c r="Q615" i="1"/>
  <c r="O611" i="1"/>
  <c r="Q611" i="1"/>
  <c r="O607" i="1"/>
  <c r="Q607" i="1"/>
  <c r="O603" i="1"/>
  <c r="Q603" i="1"/>
  <c r="O599" i="1"/>
  <c r="Q599" i="1"/>
  <c r="O595" i="1"/>
  <c r="Q595" i="1"/>
  <c r="O591" i="1"/>
  <c r="Q591" i="1"/>
  <c r="O587" i="1"/>
  <c r="Q587" i="1"/>
  <c r="O583" i="1"/>
  <c r="Q583" i="1"/>
  <c r="O579" i="1"/>
  <c r="Q579" i="1"/>
  <c r="O575" i="1"/>
  <c r="Q575" i="1"/>
  <c r="O571" i="1"/>
  <c r="Q571" i="1"/>
  <c r="O567" i="1"/>
  <c r="Q567" i="1"/>
  <c r="O563" i="1"/>
  <c r="Q563" i="1"/>
  <c r="O559" i="1"/>
  <c r="Q559" i="1"/>
  <c r="O555" i="1"/>
  <c r="Q555" i="1"/>
  <c r="O551" i="1"/>
  <c r="Q551" i="1"/>
  <c r="O547" i="1"/>
  <c r="Q547" i="1"/>
  <c r="O543" i="1"/>
  <c r="Q543" i="1"/>
  <c r="O539" i="1"/>
  <c r="Q539" i="1"/>
  <c r="O535" i="1"/>
  <c r="Q535" i="1"/>
  <c r="O531" i="1"/>
  <c r="Q531" i="1"/>
  <c r="O527" i="1"/>
  <c r="Q527" i="1"/>
  <c r="O523" i="1"/>
  <c r="Q523" i="1"/>
  <c r="O519" i="1"/>
  <c r="Q519" i="1"/>
  <c r="O515" i="1"/>
  <c r="Q515" i="1"/>
  <c r="O511" i="1"/>
  <c r="Q511" i="1"/>
  <c r="O507" i="1"/>
  <c r="Q507" i="1"/>
  <c r="O503" i="1"/>
  <c r="Q503" i="1"/>
  <c r="O499" i="1"/>
  <c r="Q499" i="1"/>
  <c r="O495" i="1"/>
  <c r="Q495" i="1"/>
  <c r="O491" i="1"/>
  <c r="Q491" i="1"/>
  <c r="O487" i="1"/>
  <c r="Q487" i="1"/>
  <c r="O483" i="1"/>
  <c r="Q483" i="1"/>
  <c r="O479" i="1"/>
  <c r="Q479" i="1"/>
  <c r="O475" i="1"/>
  <c r="Q475" i="1"/>
  <c r="O471" i="1"/>
  <c r="Q471" i="1"/>
  <c r="O467" i="1"/>
  <c r="Q467" i="1"/>
  <c r="O463" i="1"/>
  <c r="Q463" i="1"/>
  <c r="O459" i="1"/>
  <c r="Q459" i="1"/>
  <c r="O455" i="1"/>
  <c r="Q455" i="1"/>
  <c r="O451" i="1"/>
  <c r="Q451" i="1"/>
  <c r="O447" i="1"/>
  <c r="Q447" i="1"/>
  <c r="O443" i="1"/>
  <c r="Q443" i="1"/>
  <c r="O439" i="1"/>
  <c r="Q439" i="1"/>
  <c r="O435" i="1"/>
  <c r="Q435" i="1"/>
  <c r="O431" i="1"/>
  <c r="Q431" i="1"/>
  <c r="O427" i="1"/>
  <c r="Q427" i="1"/>
  <c r="O423" i="1"/>
  <c r="Q423" i="1"/>
  <c r="O419" i="1"/>
  <c r="Q419" i="1"/>
  <c r="O415" i="1"/>
  <c r="Q415" i="1"/>
  <c r="O411" i="1"/>
  <c r="Q411" i="1"/>
  <c r="O407" i="1"/>
  <c r="Q407" i="1"/>
  <c r="O403" i="1"/>
  <c r="Q403" i="1"/>
  <c r="O399" i="1"/>
  <c r="Q399" i="1"/>
  <c r="O395" i="1"/>
  <c r="Q395" i="1"/>
  <c r="O391" i="1"/>
  <c r="Q391" i="1"/>
  <c r="O387" i="1"/>
  <c r="Q387" i="1"/>
  <c r="O383" i="1"/>
  <c r="Q383" i="1"/>
  <c r="O379" i="1"/>
  <c r="Q379" i="1"/>
  <c r="O375" i="1"/>
  <c r="Q375" i="1"/>
  <c r="O371" i="1"/>
  <c r="Q371" i="1"/>
  <c r="O367" i="1"/>
  <c r="Q367" i="1"/>
  <c r="O363" i="1"/>
  <c r="Q363" i="1"/>
  <c r="O359" i="1"/>
  <c r="Q359" i="1"/>
  <c r="O355" i="1"/>
  <c r="Q355" i="1"/>
  <c r="O351" i="1"/>
  <c r="Q351" i="1"/>
  <c r="O347" i="1"/>
  <c r="Q347" i="1"/>
  <c r="O343" i="1"/>
  <c r="Q343" i="1"/>
  <c r="O339" i="1"/>
  <c r="Q339" i="1"/>
  <c r="O335" i="1"/>
  <c r="Q335" i="1"/>
  <c r="O331" i="1"/>
  <c r="Q331" i="1"/>
  <c r="O327" i="1"/>
  <c r="Q327" i="1"/>
  <c r="O323" i="1"/>
  <c r="Q323" i="1"/>
  <c r="O319" i="1"/>
  <c r="Q319" i="1"/>
  <c r="O315" i="1"/>
  <c r="Q315" i="1"/>
  <c r="O311" i="1"/>
  <c r="Q311" i="1"/>
  <c r="O307" i="1"/>
  <c r="Q307" i="1"/>
  <c r="O303" i="1"/>
  <c r="Q303" i="1"/>
  <c r="O299" i="1"/>
  <c r="Q299" i="1"/>
  <c r="O295" i="1"/>
  <c r="Q295" i="1"/>
  <c r="O291" i="1"/>
  <c r="Q291" i="1"/>
  <c r="O287" i="1"/>
  <c r="Q287" i="1"/>
  <c r="O283" i="1"/>
  <c r="Q283" i="1"/>
  <c r="O279" i="1"/>
  <c r="Q279" i="1"/>
  <c r="O275" i="1"/>
  <c r="Q275" i="1"/>
  <c r="O271" i="1"/>
  <c r="Q271" i="1"/>
  <c r="O267" i="1"/>
  <c r="Q267" i="1"/>
  <c r="O263" i="1"/>
  <c r="Q263" i="1"/>
  <c r="O259" i="1"/>
  <c r="Q259" i="1"/>
  <c r="O255" i="1"/>
  <c r="Q255" i="1"/>
  <c r="O251" i="1"/>
  <c r="Q251" i="1"/>
  <c r="O247" i="1"/>
  <c r="Q247" i="1"/>
  <c r="O243" i="1"/>
  <c r="Q243" i="1"/>
  <c r="O239" i="1"/>
  <c r="Q239" i="1"/>
  <c r="O235" i="1"/>
  <c r="Q235" i="1"/>
  <c r="O231" i="1"/>
  <c r="Q231" i="1"/>
  <c r="O227" i="1"/>
  <c r="Q227" i="1"/>
  <c r="O223" i="1"/>
  <c r="Q223" i="1"/>
  <c r="O219" i="1"/>
  <c r="Q219" i="1"/>
  <c r="O215" i="1"/>
  <c r="Q215" i="1"/>
  <c r="O211" i="1"/>
  <c r="Q211" i="1"/>
  <c r="O207" i="1"/>
  <c r="Q207" i="1"/>
  <c r="O203" i="1"/>
  <c r="Q203" i="1"/>
  <c r="O199" i="1"/>
  <c r="Q199" i="1"/>
  <c r="O195" i="1"/>
  <c r="Q195" i="1"/>
  <c r="O191" i="1"/>
  <c r="Q191" i="1"/>
  <c r="O187" i="1"/>
  <c r="Q187" i="1"/>
  <c r="O183" i="1"/>
  <c r="Q183" i="1"/>
  <c r="O179" i="1"/>
  <c r="Q179" i="1"/>
  <c r="O175" i="1"/>
  <c r="Q175" i="1"/>
  <c r="O171" i="1"/>
  <c r="Q171" i="1"/>
  <c r="O167" i="1"/>
  <c r="Q167" i="1"/>
  <c r="O163" i="1"/>
  <c r="Q163" i="1"/>
  <c r="O159" i="1"/>
  <c r="Q159" i="1"/>
  <c r="O155" i="1"/>
  <c r="Q155" i="1"/>
  <c r="O151" i="1"/>
  <c r="Q151" i="1"/>
  <c r="O147" i="1"/>
  <c r="Q147" i="1"/>
  <c r="O143" i="1"/>
  <c r="Q143" i="1"/>
  <c r="O139" i="1"/>
  <c r="Q139" i="1"/>
  <c r="O135" i="1"/>
  <c r="Q135" i="1"/>
  <c r="O131" i="1"/>
  <c r="Q131" i="1"/>
  <c r="O127" i="1"/>
  <c r="Q127" i="1"/>
  <c r="O123" i="1"/>
  <c r="Q123" i="1"/>
  <c r="O119" i="1"/>
  <c r="Q119" i="1"/>
  <c r="O115" i="1"/>
  <c r="Q115" i="1"/>
  <c r="O111" i="1"/>
  <c r="Q111" i="1"/>
  <c r="O107" i="1"/>
  <c r="Q107" i="1"/>
  <c r="O103" i="1"/>
  <c r="Q103" i="1"/>
  <c r="O99" i="1"/>
  <c r="Q99" i="1"/>
  <c r="O95" i="1"/>
  <c r="Q95" i="1"/>
  <c r="O91" i="1"/>
  <c r="Q91" i="1"/>
  <c r="O87" i="1"/>
  <c r="Q87" i="1"/>
  <c r="O83" i="1"/>
  <c r="Q83" i="1"/>
  <c r="O79" i="1"/>
  <c r="Q79" i="1"/>
  <c r="O62" i="1"/>
  <c r="Q62" i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L241" i="2" l="1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I188" i="2" s="1"/>
  <c r="U188" i="2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E17" i="1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17" i="1"/>
  <c r="F22" i="1"/>
  <c r="F23" i="1"/>
  <c r="F24" i="1"/>
  <c r="I87" i="2" s="1"/>
  <c r="I108" i="2"/>
  <c r="F30" i="1"/>
  <c r="I149" i="2" s="1"/>
  <c r="U149" i="2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I66" i="2" s="1"/>
  <c r="F42" i="1"/>
  <c r="F45" i="1"/>
  <c r="I229" i="2" s="1"/>
  <c r="F46" i="1"/>
  <c r="I230" i="2" s="1"/>
  <c r="F47" i="1"/>
  <c r="F48" i="1"/>
  <c r="I152" i="2" s="1"/>
  <c r="F49" i="1"/>
  <c r="I233" i="2" s="1"/>
  <c r="F50" i="1"/>
  <c r="I236" i="2" s="1"/>
  <c r="F51" i="1"/>
  <c r="F52" i="1"/>
  <c r="I204" i="2" s="1"/>
  <c r="F53" i="1"/>
  <c r="I205" i="2" s="1"/>
  <c r="F54" i="1"/>
  <c r="I206" i="2" s="1"/>
  <c r="F55" i="1"/>
  <c r="I209" i="2" s="1"/>
  <c r="F56" i="1"/>
  <c r="I210" i="2" s="1"/>
  <c r="F60" i="1"/>
  <c r="F61" i="1"/>
  <c r="I242" i="2" s="1"/>
  <c r="F62" i="1"/>
  <c r="F63" i="1"/>
  <c r="F67" i="1"/>
  <c r="F68" i="1"/>
  <c r="F69" i="1"/>
  <c r="F70" i="1"/>
  <c r="F71" i="1"/>
  <c r="F72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I94" i="2" s="1"/>
  <c r="E4" i="1"/>
  <c r="I7" i="2" s="1"/>
  <c r="B3" i="3"/>
  <c r="B2" i="3"/>
  <c r="E2" i="3" s="1"/>
  <c r="I241" i="2" l="1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I57" i="2" s="1"/>
  <c r="U57" i="2" s="1"/>
  <c r="F6" i="1"/>
  <c r="I18" i="2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I19" i="2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I38" i="2" s="1"/>
  <c r="U38" i="2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I75" i="2" s="1"/>
  <c r="I55" i="2"/>
  <c r="I47" i="2"/>
  <c r="I180" i="2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102" i="1"/>
  <c r="P102" i="1"/>
  <c r="P98" i="1"/>
  <c r="K98" i="1"/>
  <c r="K94" i="1"/>
  <c r="P94" i="1"/>
  <c r="K90" i="1"/>
  <c r="P90" i="1"/>
  <c r="K86" i="1"/>
  <c r="P86" i="1"/>
  <c r="P82" i="1"/>
  <c r="K82" i="1"/>
  <c r="P78" i="1"/>
  <c r="K78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101" i="1"/>
  <c r="P101" i="1"/>
  <c r="K97" i="1"/>
  <c r="P97" i="1"/>
  <c r="K93" i="1"/>
  <c r="P93" i="1"/>
  <c r="P89" i="1"/>
  <c r="K89" i="1"/>
  <c r="K85" i="1"/>
  <c r="P85" i="1"/>
  <c r="P81" i="1"/>
  <c r="K81" i="1"/>
  <c r="K77" i="1"/>
  <c r="P77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K100" i="1"/>
  <c r="P100" i="1"/>
  <c r="K96" i="1"/>
  <c r="P96" i="1"/>
  <c r="K92" i="1"/>
  <c r="P92" i="1"/>
  <c r="P88" i="1"/>
  <c r="K88" i="1"/>
  <c r="P84" i="1"/>
  <c r="K84" i="1"/>
  <c r="P80" i="1"/>
  <c r="K80" i="1"/>
  <c r="K76" i="1"/>
  <c r="P76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103" i="1"/>
  <c r="P103" i="1"/>
  <c r="K99" i="1"/>
  <c r="P99" i="1"/>
  <c r="K95" i="1"/>
  <c r="P95" i="1"/>
  <c r="K91" i="1"/>
  <c r="P91" i="1"/>
  <c r="K87" i="1"/>
  <c r="P87" i="1"/>
  <c r="K83" i="1"/>
  <c r="P83" i="1"/>
  <c r="K79" i="1"/>
  <c r="P79" i="1"/>
  <c r="K62" i="1"/>
  <c r="P62" i="1"/>
  <c r="K22" i="2"/>
  <c r="K24" i="2" s="1"/>
  <c r="K23" i="2"/>
  <c r="J13" i="2" l="1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U1" i="2" l="1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N4" i="1" s="1"/>
  <c r="N9" i="1" l="1"/>
  <c r="K9" i="1"/>
  <c r="J16" i="2"/>
  <c r="J17" i="2" s="1"/>
  <c r="H14" i="2"/>
  <c r="O4" i="1"/>
  <c r="Q4" i="1" s="1"/>
  <c r="K46" i="2"/>
  <c r="K35" i="2"/>
  <c r="K36" i="2" s="1"/>
  <c r="K37" i="2" s="1"/>
  <c r="K38" i="2" s="1"/>
  <c r="K39" i="2" s="1"/>
  <c r="P4" i="1"/>
  <c r="K4" i="1"/>
  <c r="J18" i="2" l="1"/>
  <c r="H17" i="2"/>
  <c r="I17" i="2" s="1"/>
  <c r="O9" i="1"/>
  <c r="Q9" i="1" s="1"/>
  <c r="P9" i="1"/>
  <c r="S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H37" i="2" l="1"/>
  <c r="J38" i="2"/>
  <c r="N13" i="1"/>
  <c r="K13" i="1"/>
  <c r="H49" i="2"/>
  <c r="J50" i="2"/>
  <c r="O13" i="1" l="1"/>
  <c r="Q13" i="1" s="1"/>
  <c r="P13" i="1"/>
  <c r="S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N11" i="1" l="1"/>
  <c r="K11" i="1"/>
  <c r="N67" i="1"/>
  <c r="K67" i="1"/>
  <c r="J56" i="2"/>
  <c r="H55" i="2"/>
  <c r="J12" i="1" s="1"/>
  <c r="O67" i="1" l="1"/>
  <c r="Q67" i="1" s="1"/>
  <c r="P67" i="1"/>
  <c r="N12" i="1"/>
  <c r="K12" i="1"/>
  <c r="H56" i="2"/>
  <c r="J57" i="2"/>
  <c r="O11" i="1"/>
  <c r="Q11" i="1" s="1"/>
  <c r="P11" i="1"/>
  <c r="O12" i="1" l="1"/>
  <c r="Q12" i="1" s="1"/>
  <c r="P12" i="1"/>
  <c r="J58" i="2"/>
  <c r="H57" i="2"/>
  <c r="J16" i="1" s="1"/>
  <c r="H58" i="2" l="1"/>
  <c r="J59" i="2"/>
  <c r="N16" i="1"/>
  <c r="K16" i="1"/>
  <c r="O16" i="1" l="1"/>
  <c r="Q16" i="1" s="1"/>
  <c r="P16" i="1"/>
  <c r="S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J96" i="2" l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N41" i="1"/>
  <c r="K41" i="1"/>
  <c r="H94" i="2"/>
  <c r="J5" i="1" s="1"/>
  <c r="N5" i="1" s="1"/>
  <c r="J74" i="1" l="1"/>
  <c r="J132" i="2"/>
  <c r="J133" i="2"/>
  <c r="H133" i="2" s="1"/>
  <c r="O41" i="1"/>
  <c r="Q41" i="1" s="1"/>
  <c r="P41" i="1"/>
  <c r="O5" i="1"/>
  <c r="Q5" i="1" s="1"/>
  <c r="K5" i="1"/>
  <c r="H95" i="2"/>
  <c r="J17" i="1" s="1"/>
  <c r="N17" i="1" s="1"/>
  <c r="N74" i="1" l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O17" i="1"/>
  <c r="Q17" i="1" s="1"/>
  <c r="H96" i="2"/>
  <c r="K17" i="1"/>
  <c r="P5" i="1"/>
  <c r="O74" i="1" l="1"/>
  <c r="Q74" i="1" s="1"/>
  <c r="P74" i="1"/>
  <c r="S74" i="1" s="1"/>
  <c r="J153" i="2"/>
  <c r="J154" i="2" s="1"/>
  <c r="H152" i="2"/>
  <c r="P17" i="1"/>
  <c r="H132" i="2" l="1"/>
  <c r="J18" i="1" l="1"/>
  <c r="N18" i="1" s="1"/>
  <c r="O18" i="1" s="1"/>
  <c r="Q18" i="1" s="1"/>
  <c r="K18" i="1" l="1"/>
  <c r="H68" i="2"/>
  <c r="P18" i="1"/>
  <c r="S18" i="1" s="1"/>
  <c r="H69" i="2" l="1"/>
  <c r="J20" i="1" s="1"/>
  <c r="N20" i="1" s="1"/>
  <c r="O20" i="1" l="1"/>
  <c r="Q20" i="1" s="1"/>
  <c r="K20" i="1"/>
  <c r="P20" i="1" l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N19" i="1" s="1"/>
  <c r="O19" i="1" l="1"/>
  <c r="Q19" i="1" s="1"/>
  <c r="K19" i="1"/>
  <c r="H87" i="2"/>
  <c r="J24" i="1" s="1"/>
  <c r="N24" i="1" s="1"/>
  <c r="O24" i="1" l="1"/>
  <c r="Q24" i="1"/>
  <c r="K24" i="1"/>
  <c r="H88" i="2"/>
  <c r="P19" i="1"/>
  <c r="S19" i="1" s="1"/>
  <c r="H89" i="2" l="1"/>
  <c r="J36" i="1" s="1"/>
  <c r="N36" i="1" s="1"/>
  <c r="P24" i="1"/>
  <c r="O36" i="1" l="1"/>
  <c r="Q36" i="1" s="1"/>
  <c r="K36" i="1"/>
  <c r="H90" i="2"/>
  <c r="P36" i="1" l="1"/>
  <c r="S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N70" i="1" s="1"/>
  <c r="O70" i="1" l="1"/>
  <c r="Q70" i="1" s="1"/>
  <c r="H127" i="2"/>
  <c r="K70" i="1"/>
  <c r="P70" i="1" l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N48" i="1" l="1"/>
  <c r="K48" i="1"/>
  <c r="H153" i="2"/>
  <c r="O48" i="1" l="1"/>
  <c r="Q48" i="1" s="1"/>
  <c r="P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K32" i="1" l="1"/>
  <c r="N32" i="1"/>
  <c r="J162" i="2"/>
  <c r="H161" i="2"/>
  <c r="J33" i="1" s="1"/>
  <c r="N33" i="1" l="1"/>
  <c r="K33" i="1"/>
  <c r="O32" i="1"/>
  <c r="Q32" i="1" s="1"/>
  <c r="P32" i="1"/>
  <c r="S32" i="1" s="1"/>
  <c r="H162" i="2"/>
  <c r="J34" i="1" s="1"/>
  <c r="J163" i="2"/>
  <c r="N34" i="1" l="1"/>
  <c r="K34" i="1"/>
  <c r="P33" i="1"/>
  <c r="S33" i="1" s="1"/>
  <c r="O33" i="1"/>
  <c r="Q33" i="1" s="1"/>
  <c r="H163" i="2"/>
  <c r="J164" i="2"/>
  <c r="O34" i="1" l="1"/>
  <c r="Q34" i="1" s="1"/>
  <c r="P34" i="1"/>
  <c r="S34" i="1" s="1"/>
  <c r="J165" i="2"/>
  <c r="H164" i="2"/>
  <c r="J35" i="1" s="1"/>
  <c r="N35" i="1" l="1"/>
  <c r="K35" i="1"/>
  <c r="H165" i="2"/>
  <c r="J37" i="1" s="1"/>
  <c r="J166" i="2"/>
  <c r="N37" i="1" l="1"/>
  <c r="K37" i="1"/>
  <c r="O35" i="1"/>
  <c r="Q35" i="1" s="1"/>
  <c r="P35" i="1"/>
  <c r="S35" i="1" s="1"/>
  <c r="J167" i="2"/>
  <c r="H166" i="2"/>
  <c r="J38" i="1" s="1"/>
  <c r="N38" i="1" l="1"/>
  <c r="K38" i="1"/>
  <c r="O37" i="1"/>
  <c r="Q37" i="1" s="1"/>
  <c r="P37" i="1"/>
  <c r="S37" i="1" s="1"/>
  <c r="H167" i="2"/>
  <c r="J168" i="2"/>
  <c r="O38" i="1" l="1"/>
  <c r="Q38" i="1" s="1"/>
  <c r="P38" i="1"/>
  <c r="S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N21" i="1" s="1"/>
  <c r="J183" i="2"/>
  <c r="O21" i="1" l="1"/>
  <c r="Q21" i="1" s="1"/>
  <c r="J184" i="2"/>
  <c r="H183" i="2"/>
  <c r="J22" i="1" s="1"/>
  <c r="N22" i="1" s="1"/>
  <c r="K21" i="1"/>
  <c r="O22" i="1" l="1"/>
  <c r="Q22" i="1" s="1"/>
  <c r="P21" i="1"/>
  <c r="S21" i="1" s="1"/>
  <c r="K22" i="1"/>
  <c r="H184" i="2"/>
  <c r="J185" i="2"/>
  <c r="P22" i="1" l="1"/>
  <c r="S22" i="1" s="1"/>
  <c r="H185" i="2"/>
  <c r="J186" i="2"/>
  <c r="J187" i="2" l="1"/>
  <c r="H186" i="2"/>
  <c r="J23" i="1" s="1"/>
  <c r="N23" i="1" s="1"/>
  <c r="O23" i="1" l="1"/>
  <c r="Q23" i="1" s="1"/>
  <c r="K23" i="1"/>
  <c r="H187" i="2"/>
  <c r="J63" i="1" s="1"/>
  <c r="N63" i="1" s="1"/>
  <c r="J188" i="2"/>
  <c r="O63" i="1" l="1"/>
  <c r="Q63" i="1" s="1"/>
  <c r="H188" i="2"/>
  <c r="J189" i="2"/>
  <c r="K63" i="1"/>
  <c r="P23" i="1"/>
  <c r="S23" i="1" s="1"/>
  <c r="J64" i="1" l="1"/>
  <c r="P63" i="1"/>
  <c r="S63" i="1" s="1"/>
  <c r="H189" i="2"/>
  <c r="J29" i="1" s="1"/>
  <c r="N29" i="1" s="1"/>
  <c r="J190" i="2"/>
  <c r="J31" i="1"/>
  <c r="N31" i="1" s="1"/>
  <c r="N64" i="1" l="1"/>
  <c r="K64" i="1"/>
  <c r="O29" i="1"/>
  <c r="Q29" i="1" s="1"/>
  <c r="O31" i="1"/>
  <c r="Q31" i="1"/>
  <c r="H190" i="2"/>
  <c r="J191" i="2"/>
  <c r="J192" i="2" s="1"/>
  <c r="K29" i="1"/>
  <c r="K31" i="1"/>
  <c r="O64" i="1" l="1"/>
  <c r="Q64" i="1" s="1"/>
  <c r="P64" i="1"/>
  <c r="S64" i="1" s="1"/>
  <c r="H192" i="2"/>
  <c r="J71" i="1" s="1"/>
  <c r="J193" i="2"/>
  <c r="P29" i="1"/>
  <c r="S29" i="1" s="1"/>
  <c r="H191" i="2"/>
  <c r="J30" i="1" s="1"/>
  <c r="N30" i="1" s="1"/>
  <c r="P31" i="1"/>
  <c r="N71" i="1" l="1"/>
  <c r="K71" i="1"/>
  <c r="O30" i="1"/>
  <c r="Q30" i="1" s="1"/>
  <c r="H193" i="2"/>
  <c r="J194" i="2"/>
  <c r="K30" i="1"/>
  <c r="J28" i="1" l="1"/>
  <c r="K28" i="1" s="1"/>
  <c r="J65" i="1"/>
  <c r="O71" i="1"/>
  <c r="Q71" i="1" s="1"/>
  <c r="P71" i="1"/>
  <c r="H194" i="2"/>
  <c r="J195" i="2"/>
  <c r="P30" i="1"/>
  <c r="S30" i="1" s="1"/>
  <c r="N28" i="1" l="1"/>
  <c r="J39" i="1"/>
  <c r="N39" i="1" s="1"/>
  <c r="O39" i="1" s="1"/>
  <c r="Q39" i="1" s="1"/>
  <c r="J66" i="1"/>
  <c r="N65" i="1"/>
  <c r="K65" i="1"/>
  <c r="O28" i="1"/>
  <c r="Q28" i="1" s="1"/>
  <c r="P28" i="1"/>
  <c r="S28" i="1" s="1"/>
  <c r="H195" i="2"/>
  <c r="J196" i="2"/>
  <c r="O65" i="1" l="1"/>
  <c r="Q65" i="1" s="1"/>
  <c r="P65" i="1"/>
  <c r="S65" i="1" s="1"/>
  <c r="K66" i="1"/>
  <c r="N66" i="1"/>
  <c r="K39" i="1"/>
  <c r="P39" i="1"/>
  <c r="S39" i="1" s="1"/>
  <c r="H196" i="2"/>
  <c r="J43" i="1" s="1"/>
  <c r="N43" i="1" s="1"/>
  <c r="J197" i="2"/>
  <c r="O66" i="1" l="1"/>
  <c r="Q66" i="1" s="1"/>
  <c r="P66" i="1"/>
  <c r="S66" i="1" s="1"/>
  <c r="O43" i="1"/>
  <c r="Q43" i="1" s="1"/>
  <c r="K43" i="1"/>
  <c r="H197" i="2"/>
  <c r="J44" i="1" s="1"/>
  <c r="N44" i="1" s="1"/>
  <c r="J198" i="2"/>
  <c r="O44" i="1" l="1"/>
  <c r="Q44" i="1" s="1"/>
  <c r="J199" i="2"/>
  <c r="K44" i="1"/>
  <c r="P43" i="1"/>
  <c r="S43" i="1" s="1"/>
  <c r="P44" i="1" l="1"/>
  <c r="S44" i="1" s="1"/>
  <c r="H199" i="2"/>
  <c r="I199" i="2" s="1"/>
  <c r="J200" i="2"/>
  <c r="J201" i="2" l="1"/>
  <c r="H200" i="2"/>
  <c r="J40" i="1" s="1"/>
  <c r="N40" i="1" s="1"/>
  <c r="O40" i="1" l="1"/>
  <c r="Q40" i="1" s="1"/>
  <c r="K40" i="1"/>
  <c r="H201" i="2"/>
  <c r="J73" i="1" s="1"/>
  <c r="J202" i="2"/>
  <c r="N73" i="1" l="1"/>
  <c r="K73" i="1"/>
  <c r="J203" i="2"/>
  <c r="H202" i="2"/>
  <c r="P40" i="1"/>
  <c r="O73" i="1" l="1"/>
  <c r="Q73" i="1" s="1"/>
  <c r="P73" i="1"/>
  <c r="H203" i="2"/>
  <c r="J204" i="2"/>
  <c r="H204" i="2" l="1"/>
  <c r="J52" i="1" s="1"/>
  <c r="N52" i="1" s="1"/>
  <c r="J205" i="2"/>
  <c r="O52" i="1" l="1"/>
  <c r="Q52" i="1" s="1"/>
  <c r="H205" i="2"/>
  <c r="J53" i="1" s="1"/>
  <c r="N53" i="1" s="1"/>
  <c r="J206" i="2"/>
  <c r="K52" i="1"/>
  <c r="O53" i="1" l="1"/>
  <c r="Q53" i="1" s="1"/>
  <c r="P52" i="1"/>
  <c r="J207" i="2"/>
  <c r="H206" i="2"/>
  <c r="J54" i="1" s="1"/>
  <c r="N54" i="1" s="1"/>
  <c r="K53" i="1"/>
  <c r="O54" i="1" l="1"/>
  <c r="Q54" i="1" s="1"/>
  <c r="K54" i="1"/>
  <c r="J208" i="2"/>
  <c r="P53" i="1"/>
  <c r="H208" i="2" l="1"/>
  <c r="I208" i="2" s="1"/>
  <c r="J209" i="2"/>
  <c r="P54" i="1"/>
  <c r="J210" i="2" l="1"/>
  <c r="H209" i="2"/>
  <c r="J55" i="1" s="1"/>
  <c r="N55" i="1" s="1"/>
  <c r="O55" i="1" l="1"/>
  <c r="Q55" i="1" s="1"/>
  <c r="K55" i="1"/>
  <c r="H210" i="2"/>
  <c r="J56" i="1" s="1"/>
  <c r="N56" i="1" s="1"/>
  <c r="J211" i="2"/>
  <c r="O56" i="1" l="1"/>
  <c r="Q56" i="1" s="1"/>
  <c r="H211" i="2"/>
  <c r="J57" i="1" s="1"/>
  <c r="N57" i="1" s="1"/>
  <c r="J212" i="2"/>
  <c r="K56" i="1"/>
  <c r="P55" i="1"/>
  <c r="J10" i="1"/>
  <c r="N10" i="1" s="1"/>
  <c r="J25" i="1"/>
  <c r="N25" i="1" s="1"/>
  <c r="J6" i="1"/>
  <c r="N6" i="1" s="1"/>
  <c r="J8" i="1"/>
  <c r="N8" i="1" s="1"/>
  <c r="J14" i="1"/>
  <c r="N14" i="1" s="1"/>
  <c r="J15" i="1"/>
  <c r="N15" i="1" s="1"/>
  <c r="J27" i="1"/>
  <c r="N27" i="1" s="1"/>
  <c r="O15" i="1" l="1"/>
  <c r="Q15" i="1" s="1"/>
  <c r="O25" i="1"/>
  <c r="Q25" i="1" s="1"/>
  <c r="O10" i="1"/>
  <c r="Q10" i="1" s="1"/>
  <c r="O57" i="1"/>
  <c r="Q57" i="1" s="1"/>
  <c r="O14" i="1"/>
  <c r="Q14" i="1" s="1"/>
  <c r="O8" i="1"/>
  <c r="Q8" i="1" s="1"/>
  <c r="O27" i="1"/>
  <c r="Q27" i="1"/>
  <c r="O6" i="1"/>
  <c r="Q6" i="1" s="1"/>
  <c r="P56" i="1"/>
  <c r="J213" i="2"/>
  <c r="K57" i="1"/>
  <c r="K8" i="1"/>
  <c r="K27" i="1"/>
  <c r="K6" i="1"/>
  <c r="K15" i="1"/>
  <c r="K25" i="1"/>
  <c r="K14" i="1"/>
  <c r="K10" i="1"/>
  <c r="J214" i="2" l="1"/>
  <c r="P57" i="1"/>
  <c r="P14" i="1"/>
  <c r="S14" i="1" s="1"/>
  <c r="P15" i="1"/>
  <c r="S15" i="1" s="1"/>
  <c r="P27" i="1"/>
  <c r="P10" i="1"/>
  <c r="P25" i="1"/>
  <c r="S25" i="1" s="1"/>
  <c r="P6" i="1"/>
  <c r="P8" i="1"/>
  <c r="S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N42" i="1" s="1"/>
  <c r="J222" i="2"/>
  <c r="O42" i="1" l="1"/>
  <c r="Q42" i="1" s="1"/>
  <c r="H222" i="2"/>
  <c r="J223" i="2"/>
  <c r="K42" i="1"/>
  <c r="P42" i="1" l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N45" i="1" s="1"/>
  <c r="J230" i="2"/>
  <c r="O45" i="1" l="1"/>
  <c r="Q45" i="1" s="1"/>
  <c r="J231" i="2"/>
  <c r="H230" i="2"/>
  <c r="J46" i="1" s="1"/>
  <c r="N46" i="1" s="1"/>
  <c r="K45" i="1"/>
  <c r="O46" i="1" l="1"/>
  <c r="Q46" i="1" s="1"/>
  <c r="P45" i="1"/>
  <c r="K46" i="1"/>
  <c r="J232" i="2"/>
  <c r="H231" i="2"/>
  <c r="P46" i="1" l="1"/>
  <c r="H232" i="2"/>
  <c r="J47" i="1" s="1"/>
  <c r="N47" i="1" s="1"/>
  <c r="J233" i="2"/>
  <c r="O47" i="1" l="1"/>
  <c r="Q47" i="1" s="1"/>
  <c r="J234" i="2"/>
  <c r="H233" i="2"/>
  <c r="J49" i="1" s="1"/>
  <c r="N49" i="1" s="1"/>
  <c r="K47" i="1"/>
  <c r="O49" i="1" l="1"/>
  <c r="Q49" i="1" s="1"/>
  <c r="P47" i="1"/>
  <c r="K49" i="1"/>
  <c r="H234" i="2"/>
  <c r="J235" i="2"/>
  <c r="P49" i="1" l="1"/>
  <c r="J236" i="2"/>
  <c r="H235" i="2"/>
  <c r="J51" i="1"/>
  <c r="N51" i="1" s="1"/>
  <c r="O51" i="1" l="1"/>
  <c r="Q51" i="1" s="1"/>
  <c r="H236" i="2"/>
  <c r="J50" i="1" s="1"/>
  <c r="N50" i="1" s="1"/>
  <c r="J237" i="2"/>
  <c r="K51" i="1"/>
  <c r="O50" i="1" l="1"/>
  <c r="Q50" i="1" s="1"/>
  <c r="P51" i="1"/>
  <c r="H237" i="2"/>
  <c r="J238" i="2"/>
  <c r="K50" i="1"/>
  <c r="H238" i="2" l="1"/>
  <c r="I238" i="2" s="1"/>
  <c r="I4" i="2" s="1"/>
  <c r="J239" i="2"/>
  <c r="P50" i="1"/>
  <c r="J240" i="2" l="1"/>
  <c r="H239" i="2"/>
  <c r="J58" i="1" s="1"/>
  <c r="N58" i="1" s="1"/>
  <c r="O58" i="1" l="1"/>
  <c r="Q58" i="1"/>
  <c r="K58" i="1"/>
  <c r="H240" i="2"/>
  <c r="J59" i="1" s="1"/>
  <c r="N59" i="1" s="1"/>
  <c r="J241" i="2"/>
  <c r="O59" i="1" l="1"/>
  <c r="Q59" i="1" s="1"/>
  <c r="J242" i="2"/>
  <c r="J243" i="2" s="1"/>
  <c r="H241" i="2"/>
  <c r="J60" i="1" s="1"/>
  <c r="K59" i="1"/>
  <c r="P58" i="1"/>
  <c r="N60" i="1" l="1"/>
  <c r="K60" i="1"/>
  <c r="J244" i="2"/>
  <c r="H243" i="2"/>
  <c r="J75" i="1" s="1"/>
  <c r="O60" i="1"/>
  <c r="Q60" i="1" s="1"/>
  <c r="P59" i="1"/>
  <c r="H242" i="2"/>
  <c r="J61" i="1" s="1"/>
  <c r="N61" i="1" s="1"/>
  <c r="N75" i="1" l="1"/>
  <c r="K75" i="1"/>
  <c r="J245" i="2"/>
  <c r="H244" i="2"/>
  <c r="O61" i="1"/>
  <c r="Q61" i="1" s="1"/>
  <c r="P60" i="1"/>
  <c r="S60" i="1" s="1"/>
  <c r="K61" i="1"/>
  <c r="J246" i="2" l="1"/>
  <c r="H245" i="2"/>
  <c r="O75" i="1"/>
  <c r="Q75" i="1" s="1"/>
  <c r="P75" i="1"/>
  <c r="P61" i="1"/>
  <c r="H246" i="2" l="1"/>
  <c r="J247" i="2"/>
  <c r="J26" i="1"/>
  <c r="N26" i="1" s="1"/>
  <c r="J68" i="1"/>
  <c r="N68" i="1" s="1"/>
  <c r="J69" i="1"/>
  <c r="N69" i="1" s="1"/>
  <c r="J248" i="2" l="1"/>
  <c r="H247" i="2"/>
  <c r="O68" i="1"/>
  <c r="Q68" i="1" s="1"/>
  <c r="O26" i="1"/>
  <c r="Q26" i="1" s="1"/>
  <c r="O69" i="1"/>
  <c r="Q69" i="1" s="1"/>
  <c r="K26" i="1"/>
  <c r="K69" i="1"/>
  <c r="K68" i="1"/>
  <c r="P26" i="1"/>
  <c r="S26" i="1" s="1"/>
  <c r="S2" i="1" s="1"/>
  <c r="J249" i="2" l="1"/>
  <c r="H248" i="2"/>
  <c r="P68" i="1"/>
  <c r="P69" i="1"/>
  <c r="J250" i="2" l="1"/>
  <c r="H249" i="2"/>
  <c r="J7" i="1"/>
  <c r="J251" i="2" l="1"/>
  <c r="H250" i="2"/>
  <c r="N7" i="1"/>
  <c r="K7" i="1"/>
  <c r="K2" i="1" s="1"/>
  <c r="J252" i="2" l="1"/>
  <c r="H251" i="2"/>
  <c r="O7" i="1"/>
  <c r="Q7" i="1" s="1"/>
  <c r="Q2" i="1" s="1"/>
  <c r="P7" i="1"/>
  <c r="P2" i="1" s="1"/>
  <c r="J253" i="2" l="1"/>
  <c r="H252" i="2"/>
  <c r="J254" i="2" l="1"/>
  <c r="H253" i="2"/>
  <c r="J255" i="2" l="1"/>
  <c r="H254" i="2"/>
  <c r="J256" i="2" l="1"/>
  <c r="H255" i="2"/>
  <c r="J257" i="2" l="1"/>
  <c r="H256" i="2"/>
  <c r="J258" i="2" l="1"/>
  <c r="H257" i="2"/>
  <c r="J259" i="2" l="1"/>
  <c r="H258" i="2"/>
  <c r="J260" i="2" l="1"/>
  <c r="H259" i="2"/>
  <c r="J261" i="2" l="1"/>
  <c r="H260" i="2"/>
  <c r="J262" i="2" l="1"/>
  <c r="H261" i="2"/>
  <c r="J263" i="2" l="1"/>
  <c r="H262" i="2"/>
  <c r="J264" i="2" l="1"/>
  <c r="H263" i="2"/>
  <c r="J265" i="2" l="1"/>
  <c r="H264" i="2"/>
  <c r="J266" i="2" l="1"/>
  <c r="H265" i="2"/>
  <c r="J267" i="2" l="1"/>
  <c r="H266" i="2"/>
  <c r="J268" i="2" l="1"/>
  <c r="H267" i="2"/>
  <c r="J269" i="2" l="1"/>
  <c r="H268" i="2"/>
  <c r="J270" i="2" l="1"/>
  <c r="H269" i="2"/>
  <c r="J271" i="2" l="1"/>
  <c r="H270" i="2"/>
  <c r="J272" i="2" l="1"/>
  <c r="H271" i="2"/>
  <c r="J273" i="2" l="1"/>
  <c r="H272" i="2"/>
  <c r="J274" i="2" l="1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<sst xmlns="http://schemas.openxmlformats.org/spreadsheetml/2006/main" count="1475" uniqueCount="1010">
  <si>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</si>
  <si>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</si>
  <si>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</si>
  <si>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</si>
  <si>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</si>
  <si>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</si>
  <si>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</si>
  <si>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</si>
  <si>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</si>
  <si>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</si>
  <si>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</si>
  <si>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</si>
  <si>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</si>
  <si>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</si>
  <si>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</si>
  <si>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</si>
  <si>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</si>
  <si>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</si>
  <si>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</si>
  <si>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</si>
  <si>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</si>
  <si>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</si>
  <si>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</si>
  <si>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</si>
  <si>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</si>
  <si>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</si>
  <si>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</si>
  <si>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</si>
  <si>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</si>
  <si>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</si>
  <si>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</si>
  <si>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</si>
  <si>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</si>
  <si>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</si>
  <si>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</si>
  <si>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</si>
  <si>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</si>
  <si>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</si>
  <si>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</si>
  <si>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</si>
  <si>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</si>
  <si>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</si>
  <si>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</si>
  <si>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</si>
  <si>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</si>
  <si>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</si>
  <si>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</si>
  <si>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</si>
  <si>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</si>
  <si>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</si>
  <si>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</si>
  <si>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</si>
  <si>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</si>
  <si>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</si>
  <si>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</si>
  <si>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</si>
  <si>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</si>
  <si>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</si>
  <si>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</si>
  <si>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</si>
  <si>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</si>
  <si>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</si>
  <si>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</si>
  <si>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</si>
  <si>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</si>
  <si>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</si>
  <si>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</si>
  <si>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</si>
  <si>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</si>
  <si>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</si>
  <si>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</si>
  <si>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</si>
  <si>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</si>
  <si>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</si>
  <si>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</si>
  <si>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</si>
  <si>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</si>
  <si>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</si>
  <si>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</si>
  <si>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</si>
  <si>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</si>
  <si>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</si>
  <si>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</si>
  <si>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</si>
  <si>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</si>
  <si>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</si>
  <si>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</si>
  <si>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</si>
  <si>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</si>
  <si>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</si>
  <si>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</si>
  <si>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</si>
  <si>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</si>
  <si>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</si>
  <si>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</si>
  <si>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</si>
  <si>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</si>
  <si>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</si>
  <si>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</si>
  <si>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</si>
  <si>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</si>
  <si>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</si>
  <si>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</si>
  <si>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</si>
  <si>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</si>
  <si>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</si>
  <si>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</si>
  <si>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</si>
  <si>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</si>
  <si>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</si>
  <si>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</si>
  <si>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</si>
  <si>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</si>
  <si>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</si>
  <si>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</si>
  <si>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</si>
  <si>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</si>
  <si>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</si>
  <si>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</si>
  <si>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</si>
  <si>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</si>
  <si>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</si>
  <si>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</si>
  <si>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</si>
  <si>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</si>
  <si>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</si>
  <si>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</si>
  <si>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</si>
  <si>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</si>
  <si>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</si>
  <si>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</si>
  <si>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</si>
  <si>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</si>
  <si>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</si>
  <si>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</si>
  <si>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</si>
  <si>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</si>
  <si>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</si>
  <si>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</si>
  <si>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</si>
  <si>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</si>
  <si>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</si>
  <si>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</si>
  <si>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</si>
  <si>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</si>
  <si>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</si>
  <si>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</si>
  <si>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</si>
  <si>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</si>
  <si>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</si>
  <si>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</si>
  <si>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</si>
  <si>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</si>
  <si>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</si>
  <si>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</si>
  <si>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</si>
  <si>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</si>
  <si>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</si>
  <si>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</si>
  <si>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</si>
  <si>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</si>
  <si>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</si>
  <si>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</si>
  <si>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</si>
  <si>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</si>
  <si>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</si>
  <si>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</si>
  <si>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</si>
  <si>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</si>
  <si>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</si>
  <si>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</si>
  <si>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</si>
  <si>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</si>
  <si>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</si>
  <si>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</si>
  <si>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</si>
  <si>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</si>
  <si>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</si>
  <si>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</si>
  <si>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</si>
  <si>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</si>
  <si>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</si>
  <si>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</si>
  <si>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</si>
  <si>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</si>
  <si>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</si>
  <si>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</si>
  <si>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</si>
  <si>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</si>
  <si>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</si>
  <si>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</si>
  <si>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</si>
  <si>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</si>
  <si>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</si>
  <si>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</si>
  <si>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</si>
  <si>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</si>
  <si>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</si>
  <si>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</si>
  <si>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</si>
  <si>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</si>
  <si>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</si>
  <si>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</si>
  <si>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</si>
  <si>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</si>
  <si>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</si>
  <si>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</si>
  <si>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</si>
  <si>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</si>
  <si>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</si>
  <si>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</si>
  <si>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</si>
  <si>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</si>
  <si>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</si>
  <si>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</si>
  <si>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</si>
  <si>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</si>
  <si>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</si>
  <si>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</si>
  <si>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</si>
  <si>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</si>
  <si>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</si>
  <si>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</si>
  <si>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</si>
  <si>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</si>
  <si>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</si>
  <si>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</si>
  <si>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</si>
  <si>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</si>
  <si>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</si>
  <si>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</si>
  <si>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</si>
  <si>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</si>
  <si>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</si>
  <si>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</si>
  <si>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</si>
  <si>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</si>
  <si>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</si>
  <si>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</si>
  <si>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</si>
  <si>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</si>
  <si>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</si>
  <si>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</si>
  <si>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</si>
  <si>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</si>
  <si>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</si>
  <si>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</si>
  <si>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</si>
  <si>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</si>
  <si>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</si>
  <si>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</si>
  <si>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</si>
  <si>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</si>
  <si>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</si>
  <si>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</si>
  <si>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</si>
  <si>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</si>
  <si>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</si>
  <si>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</si>
  <si>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</si>
  <si>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</si>
  <si>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</si>
  <si>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</si>
  <si>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</si>
  <si>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</si>
  <si>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</si>
  <si>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</si>
  <si>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</si>
  <si>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</si>
  <si>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</si>
  <si>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</si>
  <si>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</si>
  <si>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</si>
  <si>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</si>
  <si>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</si>
  <si>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</si>
  <si>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</si>
  <si>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</si>
  <si>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</si>
  <si>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</si>
  <si>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</si>
  <si>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</si>
  <si>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</si>
  <si>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</si>
  <si>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</si>
  <si>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</si>
  <si>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</si>
  <si>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</si>
  <si>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</si>
  <si>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</si>
  <si>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</si>
  <si>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</si>
  <si>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</si>
  <si>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</si>
  <si>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</si>
  <si>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</si>
  <si>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</si>
  <si>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</si>
  <si>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</si>
  <si>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</si>
  <si>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</si>
  <si>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</si>
  <si>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</si>
  <si>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</si>
  <si>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</si>
  <si>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</si>
  <si>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</si>
  <si>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</si>
  <si>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</si>
  <si>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</si>
  <si>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</si>
  <si>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</si>
  <si>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</si>
  <si>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</si>
  <si>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</si>
  <si>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</si>
  <si>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</si>
  <si>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</si>
  <si>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</si>
  <si>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</si>
  <si>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</si>
  <si>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</si>
  <si>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</si>
  <si>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</si>
  <si>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</si>
  <si>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</si>
  <si>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</si>
  <si>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</si>
  <si>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</si>
  <si>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</si>
  <si>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</si>
  <si>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</si>
  <si>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</si>
  <si>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</si>
  <si>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</si>
  <si>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</si>
  <si>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</si>
  <si>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</si>
  <si>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</si>
  <si>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</si>
  <si>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</si>
  <si>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</si>
  <si>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</si>
  <si>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</si>
  <si>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</si>
  <si>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</si>
  <si>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</si>
  <si>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</si>
  <si>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</si>
  <si>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</si>
  <si>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</si>
  <si>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</si>
  <si>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</si>
  <si>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</si>
  <si>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</si>
  <si>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</si>
  <si>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</si>
  <si>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</si>
  <si>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</si>
  <si>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</si>
  <si>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</si>
  <si>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</si>
  <si>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</si>
  <si>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</si>
  <si>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</si>
  <si>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</si>
  <si>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</si>
  <si>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</si>
  <si>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</si>
  <si>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</si>
  <si>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</si>
  <si>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</si>
  <si>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</si>
  <si>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</si>
  <si>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</si>
  <si>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</si>
  <si>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</si>
  <si>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</si>
  <si>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</si>
  <si>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</si>
  <si>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</si>
  <si>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</si>
  <si>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</si>
  <si>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</si>
  <si>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</si>
  <si>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</si>
  <si>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</si>
  <si>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</si>
  <si>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</si>
  <si>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</si>
  <si>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</si>
  <si>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</si>
  <si>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</si>
  <si>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</si>
  <si>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</si>
  <si>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</si>
  <si>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</si>
  <si>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</si>
  <si>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</si>
  <si>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</si>
  <si>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</si>
  <si>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</si>
  <si>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</si>
  <si>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</si>
  <si>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</si>
  <si>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</si>
  <si>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</si>
  <si>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</si>
  <si>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</si>
  <si>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</si>
  <si>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</si>
  <si>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</si>
  <si>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</si>
  <si>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</si>
  <si>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</si>
  <si>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</si>
  <si>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</si>
  <si>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</si>
  <si>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</si>
  <si>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</si>
  <si>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</si>
  <si>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</si>
  <si>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</si>
  <si>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</si>
  <si>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</si>
  <si>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</si>
  <si>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</si>
  <si>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</si>
  <si>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</si>
  <si>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</si>
  <si>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</si>
  <si>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</si>
  <si>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</si>
  <si>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</si>
  <si>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</si>
  <si>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</si>
  <si>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</si>
  <si>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</si>
  <si>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</si>
  <si>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</si>
  <si>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</si>
  <si>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</si>
  <si>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</si>
  <si>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</si>
  <si>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</si>
  <si>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</si>
  <si>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</si>
  <si>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</si>
  <si>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</si>
  <si>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</si>
  <si>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</si>
  <si>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</si>
  <si>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</si>
  <si>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</si>
  <si>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</si>
  <si>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</si>
  <si>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</si>
  <si>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</si>
  <si>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</si>
  <si>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</si>
  <si>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</si>
  <si>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</si>
  <si>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</si>
  <si>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</si>
  <si>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</si>
  <si>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</si>
  <si>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</si>
  <si>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</si>
  <si>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</si>
  <si>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</si>
  <si>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</si>
  <si>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</si>
  <si>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</si>
  <si>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</si>
  <si>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</si>
  <si>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</si>
  <si>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</si>
  <si>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</si>
  <si>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</si>
  <si>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</si>
  <si>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</si>
  <si>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</si>
  <si>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</si>
  <si>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</si>
  <si>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</si>
  <si>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</si>
  <si>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</si>
  <si>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</si>
  <si>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</si>
  <si>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</si>
  <si>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</si>
  <si>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</si>
  <si>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</si>
  <si>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</si>
  <si>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</si>
  <si>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</si>
  <si>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</si>
  <si>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</si>
  <si>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</si>
  <si>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</si>
  <si>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</si>
  <si>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</si>
  <si>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</si>
  <si>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</si>
  <si>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</si>
  <si>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</si>
  <si>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</si>
  <si>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</si>
  <si>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</si>
  <si>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</si>
  <si>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</si>
  <si>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</si>
  <si>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</si>
  <si>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</si>
  <si>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</si>
  <si>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</si>
  <si>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</si>
  <si>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</si>
  <si>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</si>
  <si>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</si>
  <si>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</si>
  <si>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</si>
  <si>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</si>
  <si>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</si>
  <si>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</si>
  <si>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</si>
  <si>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</si>
  <si>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</si>
  <si>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</si>
  <si>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</si>
  <si>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</si>
  <si>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</si>
  <si>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</si>
  <si>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</si>
  <si>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</si>
  <si>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</si>
  <si>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</si>
  <si>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</si>
  <si>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</si>
  <si>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</si>
  <si>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</si>
  <si>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</si>
  <si>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</si>
  <si>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</si>
  <si>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</si>
  <si>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</si>
  <si>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</si>
  <si>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</si>
  <si>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</si>
  <si>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</si>
  <si>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</si>
  <si>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</si>
  <si>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</si>
  <si>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</si>
  <si>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</si>
  <si>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</si>
  <si>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</si>
  <si>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</si>
  <si>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</si>
  <si>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</si>
  <si>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</si>
  <si>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</si>
  <si>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</si>
  <si>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</si>
  <si>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</si>
  <si>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</si>
  <si>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</si>
  <si>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</si>
  <si>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</si>
  <si>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</si>
  <si>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</si>
  <si>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</si>
  <si>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</si>
  <si>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</si>
  <si>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</si>
  <si>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</si>
  <si>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</si>
  <si>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</si>
  <si>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</si>
  <si>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</si>
  <si>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</si>
  <si>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</si>
  <si>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</si>
  <si>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</si>
  <si>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</si>
  <si>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</si>
  <si>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</si>
  <si>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</si>
  <si>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</si>
  <si>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</si>
  <si>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</si>
  <si>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</si>
  <si>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</si>
  <si>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</si>
  <si>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</si>
  <si>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</si>
  <si>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</si>
  <si>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</si>
  <si>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</si>
  <si>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</si>
  <si>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</si>
  <si>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</si>
  <si>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</si>
  <si>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</si>
  <si>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</si>
  <si>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</si>
  <si>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</si>
  <si>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</si>
  <si>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</si>
  <si>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</si>
  <si>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</si>
  <si>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</si>
  <si>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</si>
  <si>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</si>
  <si>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</si>
  <si>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</si>
  <si>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</si>
  <si>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</si>
  <si>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</si>
  <si>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</si>
  <si>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</si>
  <si>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</si>
  <si>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</si>
  <si>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</si>
  <si>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</si>
  <si>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</si>
  <si>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</si>
  <si>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</si>
  <si>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</si>
  <si>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</si>
  <si>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</si>
  <si>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</si>
  <si>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</si>
  <si>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</si>
  <si>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</si>
  <si>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</si>
  <si>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</si>
  <si>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</si>
  <si>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</si>
  <si>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</si>
  <si>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</si>
  <si>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</si>
  <si>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</si>
  <si>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</si>
  <si>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</si>
  <si>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</si>
  <si>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</si>
  <si>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</si>
  <si>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</si>
  <si>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</si>
  <si>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</si>
  <si>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</si>
  <si>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</si>
  <si>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</si>
  <si>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</si>
  <si>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</si>
  <si>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</si>
  <si>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</si>
  <si>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</si>
  <si>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</si>
  <si>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</si>
  <si>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</si>
  <si>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</si>
  <si>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</si>
  <si>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</si>
  <si>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</si>
  <si>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</si>
  <si>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</si>
  <si>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</si>
  <si>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</si>
  <si>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</si>
  <si>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</si>
  <si>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</si>
  <si>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</si>
  <si>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</si>
  <si>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</si>
  <si>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</si>
  <si>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</si>
  <si>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</si>
  <si>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</si>
  <si>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</si>
  <si>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</si>
  <si>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</si>
  <si>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</si>
  <si>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</si>
  <si>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</si>
  <si>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</si>
  <si>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</si>
  <si>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</si>
  <si>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</si>
  <si>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</si>
  <si>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</si>
  <si>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</si>
  <si>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</si>
  <si>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</si>
  <si>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</si>
  <si>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</si>
  <si>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</si>
  <si>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</si>
  <si>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</si>
  <si>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</si>
  <si>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</si>
  <si>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</si>
  <si>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</si>
  <si>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</si>
  <si>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</si>
  <si>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</si>
  <si>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</si>
  <si>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</si>
  <si>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</si>
  <si>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</si>
  <si>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</si>
  <si>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</si>
  <si>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</si>
  <si>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</si>
  <si>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</si>
  <si>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</si>
  <si>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</si>
  <si>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</si>
  <si>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</si>
  <si>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</si>
  <si>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</si>
  <si>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</si>
  <si>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</si>
  <si>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</si>
  <si>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</si>
  <si>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</si>
  <si>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</si>
  <si>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</si>
  <si>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</si>
  <si>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</si>
  <si>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</si>
  <si>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</si>
  <si>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</si>
  <si>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</si>
  <si>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</si>
  <si>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</si>
  <si>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</si>
  <si>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</si>
  <si>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</si>
  <si>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</si>
  <si>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</si>
  <si>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</si>
  <si>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</si>
  <si>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</si>
  <si>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</si>
  <si>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</si>
  <si>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</si>
  <si>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</si>
  <si>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</si>
  <si>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</si>
  <si>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</si>
  <si>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</si>
  <si>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</si>
  <si>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</si>
  <si>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</si>
  <si>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</si>
  <si>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</si>
  <si>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</si>
  <si>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</si>
  <si>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</si>
  <si>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</si>
  <si>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</si>
  <si>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</si>
  <si>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</si>
  <si>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</si>
  <si>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</si>
  <si>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</si>
  <si>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</si>
  <si>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</si>
  <si>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</si>
  <si>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</si>
  <si>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</si>
  <si>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</si>
  <si>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</si>
  <si>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</si>
  <si>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</si>
  <si>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</si>
  <si>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</si>
  <si>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</si>
  <si>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</si>
  <si>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</si>
  <si>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</si>
  <si>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</si>
  <si>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</si>
  <si>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</si>
  <si>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</si>
  <si>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</si>
  <si>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</si>
  <si>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</si>
  <si>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</si>
  <si>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</si>
  <si>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</si>
  <si>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</si>
  <si>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</si>
  <si>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</si>
  <si>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</si>
  <si>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</si>
  <si>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</si>
  <si>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</si>
  <si>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</si>
  <si>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</si>
  <si>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</si>
  <si>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</si>
  <si>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</si>
  <si>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</si>
  <si>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</si>
  <si>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</si>
  <si>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</si>
  <si>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</si>
  <si>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</si>
  <si>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</si>
  <si>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</si>
  <si>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</si>
  <si>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</si>
  <si>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</si>
  <si>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</si>
  <si>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</si>
  <si>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</si>
  <si>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</si>
  <si>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</si>
  <si>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</si>
  <si>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</si>
  <si>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</si>
  <si>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</si>
  <si>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</si>
  <si>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</si>
  <si>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</si>
  <si>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</si>
  <si>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</si>
  <si>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</si>
  <si>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</si>
  <si>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</si>
  <si>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</si>
  <si>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</si>
  <si>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</si>
  <si>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</si>
  <si>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</si>
  <si>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</si>
  <si>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</si>
  <si>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</si>
  <si>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</si>
  <si>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</si>
  <si>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</si>
  <si>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</si>
  <si>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</si>
  <si>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</si>
  <si>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</si>
  <si>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</si>
  <si>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</si>
  <si>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</si>
  <si>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</si>
  <si>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</si>
  <si>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</si>
  <si>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</si>
  <si>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</si>
  <si>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</si>
  <si>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</si>
  <si>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</si>
  <si>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</si>
  <si>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</si>
  <si>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</si>
  <si>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</si>
  <si>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</si>
  <si>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</si>
  <si>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</si>
  <si>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</si>
  <si>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</si>
  <si>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</si>
  <si>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</si>
  <si>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</si>
  <si>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</si>
  <si>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</si>
  <si>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</si>
  <si>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</si>
  <si>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</si>
  <si>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</si>
  <si>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</si>
  <si>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</si>
  <si>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</si>
  <si>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</si>
  <si>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</si>
  <si>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</si>
  <si>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</si>
  <si>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</si>
  <si>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</si>
  <si>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</si>
  <si>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</si>
  <si>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</si>
  <si>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</si>
  <si>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</si>
  <si>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</si>
  <si>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</si>
  <si>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</si>
  <si>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</si>
  <si>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</si>
  <si>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</si>
  <si>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</si>
  <si>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</si>
  <si>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</si>
  <si>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</si>
  <si>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</si>
  <si>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</si>
  <si>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</si>
  <si>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</si>
  <si>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</si>
  <si>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</si>
  <si>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</si>
  <si>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</si>
  <si>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</si>
  <si>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</si>
  <si>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</si>
  <si>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</si>
  <si>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</si>
  <si>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</si>
  <si>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</si>
  <si>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</si>
  <si>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</si>
  <si>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</si>
  <si>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</si>
  <si>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</si>
  <si>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</si>
  <si>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</si>
  <si>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</si>
  <si>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</si>
  <si>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</si>
  <si>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</si>
  <si>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</si>
  <si>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</si>
  <si>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</si>
  <si>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</si>
  <si>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</si>
  <si>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</si>
  <si>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</si>
  <si>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</si>
  <si>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</si>
  <si>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</si>
  <si>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</si>
  <si>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</si>
  <si>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</si>
  <si>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</si>
  <si>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</si>
  <si>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</si>
  <si>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</si>
  <si>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</si>
  <si>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</si>
  <si>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</si>
  <si>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</si>
  <si>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</si>
  <si>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</si>
  <si>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</si>
  <si>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</si>
  <si>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</si>
  <si>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</si>
  <si>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</si>
  <si>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</si>
  <si>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</si>
  <si>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</si>
  <si>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</si>
  <si>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</si>
  <si>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</si>
  <si>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</si>
  <si>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</si>
  <si>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</si>
  <si>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</si>
  <si>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</si>
  <si>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</si>
  <si>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</si>
  <si>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</si>
  <si>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</si>
  <si>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</si>
  <si>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</si>
  <si>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</si>
  <si>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</si>
  <si>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</si>
  <si>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</si>
  <si>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</si>
  <si>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</si>
  <si>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</si>
  <si>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</si>
  <si>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</si>
  <si>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</si>
  <si>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</si>
  <si>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</si>
  <si>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</si>
  <si>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</si>
  <si>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 xml:space="preserve">amazon.com </t>
  </si>
  <si>
    <t>https://www.amazon.com/200x200x0-5mm-Conductivity-Conductive-Insulation-temperature/dp/B075JDF6JV</t>
  </si>
  <si>
    <t>1.5mm Thermal Pad, 6W/m.k Thermal Conductivity</t>
  </si>
  <si>
    <t>Thermal interface for SSR heatsink</t>
  </si>
  <si>
    <t>SSR for bed heater (with heatsink)</t>
  </si>
  <si>
    <t>shipping estinmated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</si>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</sst>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0" fillId="0" borderId="0" xfId="1" applyNumberFormat="1" applyFont="1" applyAlignment="1">
      <alignment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5664"/>
        <c:axId val="142947456"/>
      </c:scatterChart>
      <c:valAx>
        <c:axId val="1429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2947456"/>
        <c:crosses val="autoZero"/>
        <c:crossBetween val="midCat"/>
        <c:majorUnit val="100"/>
      </c:valAx>
      <c:valAx>
        <c:axId val="1429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5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3:S635" totalsRowShown="0" headerRowDxfId="20" dataDxfId="19" headerRowCellStyle="Currency" dataCellStyle="Currency">
  <autoFilter ref="A3:S635">
    <filterColumn colId="18">
      <filters>
        <filter val="$-"/>
        <filter val="$0.50"/>
        <filter val="$0.55"/>
        <filter val="$1.32"/>
        <filter val="$1.51"/>
        <filter val="$1.65"/>
        <filter val="$1.72"/>
        <filter val="$1.76"/>
        <filter val="$1.93"/>
        <filter val="$12.54"/>
        <filter val="$12.59"/>
        <filter val="$15.27"/>
        <filter val="$19.98"/>
        <filter val="$2.04"/>
        <filter val="$2.42"/>
        <filter val="$2.44"/>
        <filter val="$2.81"/>
        <filter val="$21.61"/>
        <filter val="$23.44"/>
        <filter val="$3.96"/>
        <filter val="$31.26"/>
        <filter val="$4.39"/>
        <filter val="$4.95"/>
        <filter val="$57.80"/>
        <filter val="$6.81"/>
        <filter val="$65.51"/>
        <filter val="$8.06"/>
        <filter val="$8.82"/>
      </filters>
    </filterColumn>
  </autoFilter>
  <tableColumns count="19">
    <tableColumn id="1" name="Part Number" dataDxfId="18"/>
    <tableColumn id="2" name="Description" dataDxfId="17"/>
    <tableColumn id="3" name="Supplier" dataDxfId="16"/>
    <tableColumn id="4" name="Cost " dataDxfId="15" dataCellStyle="Currency"/>
    <tableColumn id="5" name="shipping" dataDxfId="14" dataCellStyle="Currency"/>
    <tableColumn id="6" name="Tax" dataDxfId="13" dataCellStyle="Currency">
      <calculatedColumnFormula>9%*Table1[[#This Row],[Cost ]]</calculatedColumnFormula>
    </tableColumn>
    <tableColumn id="7" name="Web-link" dataDxfId="12"/>
    <tableColumn id="9" name="Minimum order quantity" dataDxfId="11"/>
    <tableColumn id="8" name="Comments" dataDxfId="10"/>
    <tableColumn id="10" name="extended quantity" dataDxfId="9" dataCellStyle="Currency">
      <calculatedColumnFormula>SUMIF('Multi-level BOM'!D$4:D$467,Table1[[#This Row],[Part Number]],'Multi-level BOM'!H$4:H$467)</calculatedColumnFormula>
    </tableColumn>
    <tableColumn id="15" name="Ideal cost" dataDxfId="8" dataCellStyle="Currency">
      <calculatedColumnFormula>Table1[[#This Row],[extended quantity]]*(Table1[[#This Row],[Cost ]]+Table1[[#This Row],[shipping]]+Table1[[#This Row],[Tax]])</calculatedColumnFormula>
    </tableColumn>
    <tableColumn id="16" name=" " dataDxfId="7" dataCellStyle="Currency"/>
    <tableColumn id="17" name="quantity on-hand" dataDxfId="6" dataCellStyle="Currency"/>
    <tableColumn id="11" name="Order quantity" dataDxfId="5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4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3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2" dataCellStyle="Currency">
      <calculatedColumnFormula>IFERROR(IF(Table1[[#This Row],[Order quantity]]=0,0,Table1[[#This Row],[leftover material]]*(Table1[[#This Row],[Cost ]]+Table1[[#This Row],[shipping]]+Table1[[#This Row],[Tax]])),0)</calculatedColumnFormula>
    </tableColumn>
    <tableColumn id="19" name="comments2" dataDxfId="1" dataCellStyle="Currency"/>
    <tableColumn id="18" name="Buy-now costs" dataDxfId="0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3639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gp/product/B00W9A2L3S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6532" TargetMode="External"/><Relationship Id="rId25" Type="http://schemas.openxmlformats.org/officeDocument/2006/relationships/hyperlink" Target="https://www.onlinemetals.com/en/buy/rectangle-bar" TargetMode="Externa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://www.zyltech.com/flexible-plum-coupler-shaft-various-combinations-from-5mm-to-12-7mm/" TargetMode="External"/><Relationship Id="rId20" Type="http://schemas.openxmlformats.org/officeDocument/2006/relationships/hyperlink" Target="https://www.amazon.com/BALITENSEN-Timing-Pulley-printer-20teeth/dp/B079BNZDRZ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onlinemetals.com/en/buy/angle?q=%3Aname-asc%3AAlloy%3A6061&amp;checkbox=on&amp;sort=name-asc" TargetMode="Externa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s://www.banggood.com/Machifit-500mm-Length-MGN15-Linear-Rail-Guide-with-MGN15H-Linear-Rail-Block-CNC-Tool-p-1239196.html?cur_warehouse=CN" TargetMode="External"/><Relationship Id="rId23" Type="http://schemas.openxmlformats.org/officeDocument/2006/relationships/hyperlink" Target="https://www.amazon.com/EAGWELL-Universal-Regulated-Switching-Computer/dp/B01IOK5FM0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boltdepot.com/Product-Details.aspx?product=18967" TargetMode="Externa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www.amazon.com/Wisamic-310x310mm-Silicone-Rubber-Printer/dp/B07C7KBGBB" TargetMode="External"/><Relationship Id="rId22" Type="http://schemas.openxmlformats.org/officeDocument/2006/relationships/hyperlink" Target="https://www.amazon.com/dp/B082F7B1QH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78" activePane="bottomLeft" state="frozen"/>
      <selection pane="bottomLeft" activeCell="D89" sqref="D89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314.02618241946834</v>
      </c>
    </row>
    <row r="2" spans="1:22" ht="45" customHeight="1" x14ac:dyDescent="0.25">
      <c r="A2" s="60" t="s">
        <v>951</v>
      </c>
      <c r="B2" s="61" t="s">
        <v>668</v>
      </c>
      <c r="C2" s="62" t="s">
        <v>641</v>
      </c>
      <c r="D2" s="62" t="s">
        <v>0</v>
      </c>
      <c r="E2" s="62" t="s">
        <v>639</v>
      </c>
      <c r="F2" s="61" t="s">
        <v>925</v>
      </c>
      <c r="G2" s="62" t="s">
        <v>642</v>
      </c>
      <c r="H2" s="61" t="s">
        <v>666</v>
      </c>
      <c r="I2" s="43" t="s">
        <v>698</v>
      </c>
      <c r="J2" s="61" t="s">
        <v>667</v>
      </c>
      <c r="K2" s="61"/>
      <c r="L2" s="61"/>
      <c r="M2" s="61"/>
      <c r="N2" s="61"/>
      <c r="O2" s="61"/>
      <c r="P2" s="61"/>
      <c r="Q2" s="61"/>
      <c r="R2" s="61"/>
      <c r="S2" s="61"/>
      <c r="U2" s="61" t="s">
        <v>928</v>
      </c>
      <c r="V2" s="60" t="s">
        <v>953</v>
      </c>
    </row>
    <row r="3" spans="1:22" x14ac:dyDescent="0.25">
      <c r="A3" s="60"/>
      <c r="B3" s="61"/>
      <c r="C3" s="62"/>
      <c r="D3" s="62"/>
      <c r="E3" s="62"/>
      <c r="F3" s="61"/>
      <c r="G3" s="62"/>
      <c r="H3" s="61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61"/>
      <c r="V3" s="60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1945.8774924781424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385.86545583532148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137.435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0</v>
      </c>
      <c r="V7" s="1" t="str">
        <f t="shared" si="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996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F12" s="2" t="s">
        <v>926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0.23925499999999997</v>
      </c>
      <c r="V12" s="1" t="str">
        <f t="shared" si="2"/>
        <v>A-0005</v>
      </c>
    </row>
    <row r="13" spans="1:22" x14ac:dyDescent="0.25">
      <c r="A13" s="2">
        <v>10</v>
      </c>
      <c r="B13" s="2">
        <v>3</v>
      </c>
      <c r="C13" s="7" t="s">
        <v>998</v>
      </c>
      <c r="D13" s="41" t="s">
        <v>12</v>
      </c>
      <c r="E13" s="2">
        <v>1</v>
      </c>
      <c r="F13" s="2" t="s">
        <v>926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0.70173941653871441</v>
      </c>
      <c r="V13" s="1" t="str">
        <f t="shared" si="2"/>
        <v>A-0006</v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734</v>
      </c>
      <c r="D15" s="41" t="s">
        <v>28</v>
      </c>
      <c r="E15" s="2">
        <v>1</v>
      </c>
      <c r="F15" s="2" t="s">
        <v>926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6.8110002193463456E-2</v>
      </c>
      <c r="V15" s="1" t="str">
        <f t="shared" si="2"/>
        <v>A-0022</v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997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F20" s="2" t="s">
        <v>926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0.23925499999999997</v>
      </c>
      <c r="V20" s="1" t="str">
        <f t="shared" si="2"/>
        <v>A-0005</v>
      </c>
    </row>
    <row r="21" spans="1:22" x14ac:dyDescent="0.25">
      <c r="A21" s="2">
        <v>18</v>
      </c>
      <c r="B21" s="2">
        <v>3</v>
      </c>
      <c r="C21" s="7" t="s">
        <v>737</v>
      </c>
      <c r="D21" s="41" t="s">
        <v>35</v>
      </c>
      <c r="E21" s="2">
        <v>1</v>
      </c>
      <c r="F21" s="2" t="s">
        <v>926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0.50910506690063595</v>
      </c>
      <c r="V21" s="1" t="str">
        <f t="shared" si="2"/>
        <v>A-0029</v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734</v>
      </c>
      <c r="D23" s="41" t="s">
        <v>28</v>
      </c>
      <c r="E23" s="2">
        <v>1</v>
      </c>
      <c r="F23" s="2" t="s">
        <v>926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6.8110002193463456E-2</v>
      </c>
      <c r="V23" s="1" t="str">
        <f t="shared" si="2"/>
        <v>A-0022</v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886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887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F28" s="2" t="s">
        <v>926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0.23925499999999997</v>
      </c>
      <c r="V28" s="1" t="str">
        <f t="shared" si="2"/>
        <v>A-0005</v>
      </c>
    </row>
    <row r="29" spans="1:22" x14ac:dyDescent="0.25">
      <c r="A29" s="2">
        <v>26</v>
      </c>
      <c r="B29" s="2">
        <v>3</v>
      </c>
      <c r="C29" s="28" t="s">
        <v>888</v>
      </c>
      <c r="D29" s="41" t="s">
        <v>69</v>
      </c>
      <c r="E29" s="2">
        <v>4</v>
      </c>
      <c r="F29" s="2" t="s">
        <v>926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0.88061416977407292</v>
      </c>
      <c r="V29" s="1" t="str">
        <f t="shared" si="2"/>
        <v>A-0063</v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734</v>
      </c>
      <c r="D31" s="41" t="s">
        <v>28</v>
      </c>
      <c r="E31" s="2">
        <v>1</v>
      </c>
      <c r="F31" s="2" t="s">
        <v>926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6.8110002193463456E-2</v>
      </c>
      <c r="V31" s="1" t="str">
        <f t="shared" si="2"/>
        <v>A-0022</v>
      </c>
    </row>
    <row r="32" spans="1:22" x14ac:dyDescent="0.25">
      <c r="A32" s="2">
        <v>29</v>
      </c>
      <c r="B32" s="2">
        <v>3</v>
      </c>
      <c r="C32" s="7" t="s">
        <v>890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891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893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887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F38" s="2" t="s">
        <v>926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0.23925499999999997</v>
      </c>
      <c r="V38" s="1" t="str">
        <f t="shared" si="2"/>
        <v>A-0005</v>
      </c>
    </row>
    <row r="39" spans="1:22" x14ac:dyDescent="0.25">
      <c r="A39" s="2">
        <v>36</v>
      </c>
      <c r="B39" s="2">
        <v>3</v>
      </c>
      <c r="C39" s="28" t="s">
        <v>888</v>
      </c>
      <c r="D39" s="41" t="s">
        <v>69</v>
      </c>
      <c r="E39" s="2">
        <v>4</v>
      </c>
      <c r="F39" s="2" t="s">
        <v>926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0.88061416977407292</v>
      </c>
      <c r="V39" s="1" t="str">
        <f t="shared" si="2"/>
        <v>A-0063</v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734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890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891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0</v>
      </c>
      <c r="V46" s="1" t="str">
        <f t="shared" si="2"/>
        <v/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748</v>
      </c>
      <c r="D48" s="41" t="s">
        <v>16</v>
      </c>
      <c r="E48" s="2">
        <v>4</v>
      </c>
      <c r="F48" s="2" t="s">
        <v>926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1.9263434963807844</v>
      </c>
      <c r="V48" s="1" t="str">
        <f t="shared" si="2"/>
        <v>A-0010</v>
      </c>
    </row>
    <row r="49" spans="1:22" x14ac:dyDescent="0.25">
      <c r="A49" s="2">
        <v>46</v>
      </c>
      <c r="B49" s="2">
        <v>3</v>
      </c>
      <c r="C49" s="7" t="s">
        <v>691</v>
      </c>
      <c r="D49" s="41" t="s">
        <v>19</v>
      </c>
      <c r="E49" s="2">
        <v>1</v>
      </c>
      <c r="F49" s="2" t="s">
        <v>926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3.13375</v>
      </c>
      <c r="V49" s="1" t="str">
        <f t="shared" si="2"/>
        <v>A-0013</v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734</v>
      </c>
      <c r="D51" s="41" t="s">
        <v>28</v>
      </c>
      <c r="E51" s="2">
        <v>4</v>
      </c>
      <c r="F51" s="2" t="s">
        <v>926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0.27244000877385383</v>
      </c>
      <c r="V51" s="1" t="str">
        <f t="shared" si="2"/>
        <v>A-0022</v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0</v>
      </c>
      <c r="V54" s="1" t="str">
        <f t="shared" si="2"/>
        <v/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749</v>
      </c>
      <c r="D56" s="41" t="s">
        <v>36</v>
      </c>
      <c r="E56" s="2">
        <v>4</v>
      </c>
      <c r="F56" s="2" t="s">
        <v>926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2.4216889668787003</v>
      </c>
      <c r="V56" s="1" t="str">
        <f t="shared" si="2"/>
        <v>A-0030</v>
      </c>
    </row>
    <row r="57" spans="1:22" x14ac:dyDescent="0.25">
      <c r="A57" s="2">
        <v>54</v>
      </c>
      <c r="B57" s="2">
        <v>3</v>
      </c>
      <c r="C57" s="7" t="s">
        <v>691</v>
      </c>
      <c r="D57" s="41" t="s">
        <v>19</v>
      </c>
      <c r="E57" s="2">
        <v>1</v>
      </c>
      <c r="F57" s="2" t="s">
        <v>926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3.13375</v>
      </c>
      <c r="V57" s="1" t="str">
        <f t="shared" si="2"/>
        <v>A-0013</v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734</v>
      </c>
      <c r="D59" s="41" t="s">
        <v>28</v>
      </c>
      <c r="E59" s="2">
        <v>4</v>
      </c>
      <c r="F59" s="2" t="s">
        <v>926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0.27244000877385383</v>
      </c>
      <c r="V59" s="1" t="str">
        <f t="shared" si="2"/>
        <v>A-0022</v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57.8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754</v>
      </c>
      <c r="D63" s="41" t="s">
        <v>18</v>
      </c>
      <c r="E63" s="2">
        <v>26</v>
      </c>
      <c r="F63" s="2" t="s">
        <v>926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3.2734079842070614</v>
      </c>
      <c r="V63" s="1" t="str">
        <f t="shared" si="2"/>
        <v>A-0012</v>
      </c>
    </row>
    <row r="64" spans="1:22" x14ac:dyDescent="0.25">
      <c r="A64" s="2">
        <v>61</v>
      </c>
      <c r="B64" s="2">
        <v>2</v>
      </c>
      <c r="C64" s="7" t="s">
        <v>768</v>
      </c>
      <c r="D64" s="41" t="s">
        <v>41</v>
      </c>
      <c r="E64" s="2">
        <v>26</v>
      </c>
      <c r="F64" s="2" t="s">
        <v>926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0.39352445711778888</v>
      </c>
      <c r="V64" s="1" t="str">
        <f t="shared" si="2"/>
        <v>A-0035</v>
      </c>
    </row>
    <row r="65" spans="1:22" x14ac:dyDescent="0.25">
      <c r="A65" s="2">
        <v>62</v>
      </c>
      <c r="B65" s="2">
        <v>2</v>
      </c>
      <c r="C65" s="7" t="s">
        <v>769</v>
      </c>
      <c r="D65" s="41" t="s">
        <v>40</v>
      </c>
      <c r="E65" s="2">
        <v>26</v>
      </c>
      <c r="F65" s="2" t="s">
        <v>926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1.1412209256415875</v>
      </c>
      <c r="V65" s="1" t="str">
        <f t="shared" si="2"/>
        <v>A-0034</v>
      </c>
    </row>
    <row r="66" spans="1:22" x14ac:dyDescent="0.25">
      <c r="A66" s="2">
        <v>63</v>
      </c>
      <c r="B66" s="2">
        <v>2</v>
      </c>
      <c r="C66" s="7" t="s">
        <v>787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37.701910371799364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729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F73" s="2" t="s">
        <v>926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0.23925499999999997</v>
      </c>
      <c r="V73" s="1" t="str">
        <f t="shared" si="35"/>
        <v>A-0005</v>
      </c>
    </row>
    <row r="74" spans="1:22" x14ac:dyDescent="0.25">
      <c r="A74" s="2">
        <v>71</v>
      </c>
      <c r="B74" s="2">
        <v>3</v>
      </c>
      <c r="C74" s="8" t="s">
        <v>759</v>
      </c>
      <c r="D74" s="41" t="s">
        <v>37</v>
      </c>
      <c r="E74" s="2">
        <v>1</v>
      </c>
      <c r="F74" s="2" t="s">
        <v>926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0.247672735248958</v>
      </c>
      <c r="V74" s="1" t="str">
        <f t="shared" si="35"/>
        <v>A-0031</v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734</v>
      </c>
      <c r="D76" s="41" t="s">
        <v>28</v>
      </c>
      <c r="E76" s="2">
        <v>1</v>
      </c>
      <c r="F76" s="2" t="s">
        <v>926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6.8110002193463456E-2</v>
      </c>
      <c r="V76" s="1" t="str">
        <f t="shared" si="35"/>
        <v>A-0022</v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F81" s="2" t="s">
        <v>926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0.23925499999999997</v>
      </c>
      <c r="V81" s="1" t="str">
        <f t="shared" si="35"/>
        <v>A-0005</v>
      </c>
    </row>
    <row r="82" spans="1:22" x14ac:dyDescent="0.25">
      <c r="A82" s="2">
        <v>79</v>
      </c>
      <c r="B82" s="2">
        <v>3</v>
      </c>
      <c r="C82" s="8" t="s">
        <v>760</v>
      </c>
      <c r="D82" s="41" t="s">
        <v>38</v>
      </c>
      <c r="E82" s="2">
        <v>1</v>
      </c>
      <c r="F82" s="2" t="s">
        <v>926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0.27519192805439785</v>
      </c>
      <c r="V82" s="1" t="str">
        <f t="shared" si="35"/>
        <v>A-0032</v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734</v>
      </c>
      <c r="D84" s="41" t="s">
        <v>28</v>
      </c>
      <c r="E84" s="2">
        <v>1</v>
      </c>
      <c r="F84" s="2" t="s">
        <v>926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6.8110002193463456E-2</v>
      </c>
      <c r="V84" s="1" t="str">
        <f t="shared" si="35"/>
        <v>A-0022</v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730</v>
      </c>
      <c r="D86" s="2" t="s">
        <v>22</v>
      </c>
      <c r="E86" s="2">
        <v>1</v>
      </c>
      <c r="F86" s="2" t="s">
        <v>926</v>
      </c>
      <c r="G86" s="1" t="str">
        <f>IF(D86="","",VLOOKUP(D86,Table1[#All],2,FALSE))</f>
        <v>500mm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19.979999999999997</v>
      </c>
      <c r="V86" s="1" t="str">
        <f t="shared" si="35"/>
        <v>A-0016</v>
      </c>
    </row>
    <row r="87" spans="1:22" x14ac:dyDescent="0.25">
      <c r="A87" s="2">
        <v>84</v>
      </c>
      <c r="B87" s="2">
        <v>2</v>
      </c>
      <c r="C87" s="34" t="s">
        <v>731</v>
      </c>
      <c r="D87" s="35" t="s">
        <v>27</v>
      </c>
      <c r="E87" s="35">
        <v>0</v>
      </c>
      <c r="G87" s="1" t="str">
        <f>IF(D87="","",VLOOKUP(D87,Table1[#All],2,FALSE))</f>
        <v>Machifit MGN12C Linear Rail Block for MGN12 Linear Rail Guide</v>
      </c>
      <c r="H87" s="2">
        <f t="shared" si="39"/>
        <v>0</v>
      </c>
      <c r="I87" s="45">
        <f>IF(D87&lt;&gt;"",(VLOOKUP(D87,part_details,4,FALSE)+VLOOKUP(D87,part_details,5,FALSE)+VLOOKUP(D87,part_details,6,FALSE))*'Multi-level BOM'!E87,"")</f>
        <v>0</v>
      </c>
      <c r="J87" s="4">
        <f t="shared" si="4"/>
        <v>1</v>
      </c>
      <c r="K87" s="4">
        <f t="shared" si="5"/>
        <v>1</v>
      </c>
      <c r="L87" s="4">
        <f t="shared" si="6"/>
        <v>0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0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0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763</v>
      </c>
      <c r="D89" s="2" t="s">
        <v>39</v>
      </c>
      <c r="E89" s="2">
        <v>20</v>
      </c>
      <c r="F89" s="2" t="s">
        <v>926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1.6126246983987713</v>
      </c>
      <c r="V89" s="1" t="str">
        <f t="shared" si="35"/>
        <v>A-0033</v>
      </c>
    </row>
    <row r="90" spans="1:22" x14ac:dyDescent="0.25">
      <c r="A90" s="2">
        <v>87</v>
      </c>
      <c r="B90" s="2">
        <v>2</v>
      </c>
      <c r="C90" s="7" t="s">
        <v>768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769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362.74604992086654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692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0</v>
      </c>
      <c r="V94" s="1" t="str">
        <f t="shared" si="35"/>
        <v/>
      </c>
    </row>
    <row r="95" spans="1:22" x14ac:dyDescent="0.25">
      <c r="A95" s="2">
        <v>92</v>
      </c>
      <c r="B95" s="2">
        <v>2</v>
      </c>
      <c r="C95" s="7" t="s">
        <v>693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145.7236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981</v>
      </c>
      <c r="D96" s="2" t="s">
        <v>21</v>
      </c>
      <c r="E96" s="2">
        <v>6</v>
      </c>
      <c r="F96" s="2" t="s">
        <v>926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1.981381881991664</v>
      </c>
      <c r="V96" s="1" t="str">
        <f t="shared" si="35"/>
        <v>A-0015</v>
      </c>
    </row>
    <row r="97" spans="1:22" x14ac:dyDescent="0.25">
      <c r="A97" s="2">
        <v>94</v>
      </c>
      <c r="B97" s="2">
        <v>2</v>
      </c>
      <c r="C97" s="7" t="s">
        <v>982</v>
      </c>
      <c r="D97" s="2" t="s">
        <v>77</v>
      </c>
      <c r="E97" s="2">
        <v>6</v>
      </c>
      <c r="F97" s="2" t="s">
        <v>926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0.48</v>
      </c>
      <c r="V97" s="1" t="str">
        <f>IF(F97="x",D97,"")</f>
        <v>A-0071</v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894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895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896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901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902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903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899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896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901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902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903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900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896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901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902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903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905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896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904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902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903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906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896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x14ac:dyDescent="0.25">
      <c r="A123" s="2">
        <v>120</v>
      </c>
      <c r="B123" s="2">
        <v>3</v>
      </c>
      <c r="C123" s="7" t="s">
        <v>901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x14ac:dyDescent="0.25">
      <c r="A124" s="2">
        <v>121</v>
      </c>
      <c r="B124" s="2">
        <v>3</v>
      </c>
      <c r="C124" s="7" t="s">
        <v>902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x14ac:dyDescent="0.25">
      <c r="A125" s="2">
        <v>122</v>
      </c>
      <c r="B125" s="2">
        <v>3</v>
      </c>
      <c r="C125" s="7" t="s">
        <v>903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x14ac:dyDescent="0.25">
      <c r="A126" s="2">
        <v>123</v>
      </c>
      <c r="B126" s="2">
        <v>3</v>
      </c>
      <c r="C126" s="7" t="s">
        <v>907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x14ac:dyDescent="0.25">
      <c r="A127" s="2">
        <v>124</v>
      </c>
      <c r="B127" s="2">
        <v>3</v>
      </c>
      <c r="C127" s="7" t="s">
        <v>896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x14ac:dyDescent="0.25">
      <c r="A128" s="2">
        <v>125</v>
      </c>
      <c r="B128" s="2">
        <v>3</v>
      </c>
      <c r="C128" s="7" t="s">
        <v>901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x14ac:dyDescent="0.25">
      <c r="A129" s="2">
        <v>126</v>
      </c>
      <c r="B129" s="2">
        <v>3</v>
      </c>
      <c r="C129" s="7" t="s">
        <v>902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x14ac:dyDescent="0.25">
      <c r="A130" s="2">
        <v>127</v>
      </c>
      <c r="B130" s="2">
        <v>3</v>
      </c>
      <c r="C130" s="7" t="s">
        <v>903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980</v>
      </c>
      <c r="D132" s="2" t="s">
        <v>21</v>
      </c>
      <c r="E132" s="2">
        <v>6</v>
      </c>
      <c r="F132" s="2" t="s">
        <v>926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1.981381881991664</v>
      </c>
      <c r="V132" s="1" t="str">
        <f t="shared" si="35"/>
        <v>A-0015</v>
      </c>
    </row>
    <row r="133" spans="1:22" ht="15.75" x14ac:dyDescent="0.25">
      <c r="A133" s="2">
        <v>130</v>
      </c>
      <c r="B133" s="2">
        <v>1</v>
      </c>
      <c r="C133" s="7" t="s">
        <v>982</v>
      </c>
      <c r="D133" s="2" t="s">
        <v>77</v>
      </c>
      <c r="E133" s="2">
        <v>6</v>
      </c>
      <c r="F133" s="2" t="s">
        <v>926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0.48</v>
      </c>
      <c r="V133" s="1" t="str">
        <f>IF(F133="x",D133,"")</f>
        <v>A-0071</v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703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327.6828944681634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720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113.83445550833201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704</v>
      </c>
      <c r="D138" s="2" t="s">
        <v>17</v>
      </c>
      <c r="E138" s="2">
        <v>1</v>
      </c>
      <c r="F138" s="2" t="s">
        <v>926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28.9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28.9</v>
      </c>
      <c r="V138" s="1" t="str">
        <f t="shared" si="53"/>
        <v>A-0011</v>
      </c>
    </row>
    <row r="139" spans="1:22" x14ac:dyDescent="0.25">
      <c r="A139" s="2">
        <v>136</v>
      </c>
      <c r="B139" s="2">
        <v>3</v>
      </c>
      <c r="C139" s="8" t="s">
        <v>687</v>
      </c>
      <c r="D139" s="2" t="s">
        <v>18</v>
      </c>
      <c r="E139" s="2">
        <v>13</v>
      </c>
      <c r="F139" s="2" t="s">
        <v>926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1.6367039921035307</v>
      </c>
      <c r="V139" s="1" t="str">
        <f t="shared" si="53"/>
        <v>A-0012</v>
      </c>
    </row>
    <row r="140" spans="1:22" x14ac:dyDescent="0.25">
      <c r="A140" s="2">
        <v>137</v>
      </c>
      <c r="B140" s="2">
        <v>3</v>
      </c>
      <c r="C140" s="8" t="s">
        <v>773</v>
      </c>
      <c r="D140" s="2" t="s">
        <v>24</v>
      </c>
      <c r="E140" s="2">
        <v>1</v>
      </c>
      <c r="F140" s="2" t="s">
        <v>926</v>
      </c>
      <c r="G140" s="1" t="str">
        <f>IF(D140="","",VLOOKUP(D140,Table1[#All],2,FALSE))</f>
        <v>.625 x .375 aluminum bar T6061, 24 in long</v>
      </c>
      <c r="H140" s="2">
        <f t="shared" si="55"/>
        <v>1</v>
      </c>
      <c r="I140" s="44">
        <f>IF(D140&lt;&gt;"",(VLOOKUP(D140,part_details,4,FALSE)+VLOOKUP(D140,part_details,5,FALSE)+VLOOKUP(D140,part_details,6,FALSE))*'Multi-level BOM'!E140,"")</f>
        <v>6.9746549400000006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6.9746549400000006</v>
      </c>
      <c r="V140" s="1" t="str">
        <f t="shared" si="53"/>
        <v>A-0018</v>
      </c>
    </row>
    <row r="141" spans="1:22" x14ac:dyDescent="0.25">
      <c r="A141" s="2">
        <v>138</v>
      </c>
      <c r="B141" s="2">
        <v>3</v>
      </c>
      <c r="C141" s="8" t="s">
        <v>710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874</v>
      </c>
      <c r="D142" s="2" t="s">
        <v>67</v>
      </c>
      <c r="E142" s="2">
        <v>4</v>
      </c>
      <c r="F142" s="2" t="s">
        <v>926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0.5503838561087957</v>
      </c>
      <c r="V142" s="1" t="str">
        <f t="shared" si="53"/>
        <v>A-0061</v>
      </c>
    </row>
    <row r="143" spans="1:22" x14ac:dyDescent="0.25">
      <c r="A143" s="2">
        <v>140</v>
      </c>
      <c r="B143" s="2">
        <v>3</v>
      </c>
      <c r="C143" s="8" t="s">
        <v>779</v>
      </c>
      <c r="D143" s="2" t="s">
        <v>47</v>
      </c>
      <c r="E143" s="2">
        <v>4</v>
      </c>
      <c r="F143" s="2" t="s">
        <v>926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6.8797982013599462E-2</v>
      </c>
      <c r="V143" s="1" t="str">
        <f t="shared" si="53"/>
        <v>A-0041</v>
      </c>
    </row>
    <row r="144" spans="1:22" x14ac:dyDescent="0.25">
      <c r="A144" s="2">
        <v>141</v>
      </c>
      <c r="B144" s="2">
        <v>3</v>
      </c>
      <c r="C144" s="8" t="s">
        <v>871</v>
      </c>
      <c r="D144" s="2" t="s">
        <v>26</v>
      </c>
      <c r="E144" s="2">
        <v>1</v>
      </c>
      <c r="F144" s="2" t="s">
        <v>926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21.837250000000001</v>
      </c>
      <c r="V144" s="1" t="str">
        <f t="shared" si="53"/>
        <v>A-0020</v>
      </c>
    </row>
    <row r="145" spans="1:22" x14ac:dyDescent="0.25">
      <c r="A145" s="2">
        <v>142</v>
      </c>
      <c r="B145" s="2">
        <v>3</v>
      </c>
      <c r="C145" s="8" t="s">
        <v>872</v>
      </c>
      <c r="D145" s="2" t="s">
        <v>66</v>
      </c>
      <c r="E145" s="2">
        <v>1</v>
      </c>
      <c r="F145" s="2" t="s">
        <v>926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5.088916666666667</v>
      </c>
      <c r="V145" s="1" t="str">
        <f t="shared" si="53"/>
        <v>A-0060</v>
      </c>
    </row>
    <row r="146" spans="1:22" x14ac:dyDescent="0.25">
      <c r="A146" s="2">
        <v>143</v>
      </c>
      <c r="B146" s="2">
        <v>3</v>
      </c>
      <c r="C146" s="8" t="s">
        <v>915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876</v>
      </c>
      <c r="D147" s="2" t="s">
        <v>32</v>
      </c>
      <c r="E147" s="2">
        <v>3</v>
      </c>
      <c r="F147" s="2" t="s">
        <v>926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0.495345470497916</v>
      </c>
      <c r="V147" s="1" t="str">
        <f t="shared" si="53"/>
        <v>A-0026</v>
      </c>
    </row>
    <row r="148" spans="1:22" x14ac:dyDescent="0.25">
      <c r="A148" s="2">
        <v>145</v>
      </c>
      <c r="B148" s="2">
        <v>3</v>
      </c>
      <c r="C148" s="8" t="s">
        <v>877</v>
      </c>
      <c r="D148" s="2" t="s">
        <v>68</v>
      </c>
      <c r="E148" s="2">
        <v>3</v>
      </c>
      <c r="F148" s="2" t="s">
        <v>926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7.3063456898442625E-2</v>
      </c>
      <c r="V148" s="1" t="str">
        <f t="shared" si="53"/>
        <v>A-0062</v>
      </c>
    </row>
    <row r="149" spans="1:22" x14ac:dyDescent="0.25">
      <c r="A149" s="2">
        <v>146</v>
      </c>
      <c r="B149" s="2">
        <v>3</v>
      </c>
      <c r="C149" s="8" t="s">
        <v>717</v>
      </c>
      <c r="D149" s="2" t="s">
        <v>33</v>
      </c>
      <c r="E149" s="2">
        <v>3</v>
      </c>
      <c r="F149" s="2" t="s">
        <v>926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1.0174730769230771</v>
      </c>
      <c r="V149" s="1" t="str">
        <f t="shared" si="53"/>
        <v>A-0027</v>
      </c>
    </row>
    <row r="150" spans="1:22" x14ac:dyDescent="0.25">
      <c r="A150" s="2">
        <v>147</v>
      </c>
      <c r="B150" s="2">
        <v>3</v>
      </c>
      <c r="C150" s="8" t="s">
        <v>873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884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883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774</v>
      </c>
      <c r="D153" s="2" t="s">
        <v>42</v>
      </c>
      <c r="E153" s="2">
        <v>1</v>
      </c>
      <c r="F153" s="2" t="s">
        <v>926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7.2021000000000006</v>
      </c>
      <c r="V153" s="1" t="str">
        <f t="shared" si="53"/>
        <v>A-0036</v>
      </c>
    </row>
    <row r="154" spans="1:22" x14ac:dyDescent="0.25">
      <c r="A154" s="2">
        <v>151</v>
      </c>
      <c r="B154" s="2">
        <v>3</v>
      </c>
      <c r="C154" s="30" t="s">
        <v>808</v>
      </c>
      <c r="E154" s="2">
        <v>1</v>
      </c>
      <c r="F154" s="2" t="s">
        <v>926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 t="str">
        <f t="shared" si="58"/>
        <v/>
      </c>
      <c r="V154" s="1">
        <f t="shared" si="53"/>
        <v>0</v>
      </c>
    </row>
    <row r="155" spans="1:22" x14ac:dyDescent="0.25">
      <c r="A155" s="2">
        <v>152</v>
      </c>
      <c r="B155" s="2">
        <v>3</v>
      </c>
      <c r="C155" s="30" t="s">
        <v>809</v>
      </c>
      <c r="D155" s="2" t="s">
        <v>46</v>
      </c>
      <c r="E155" s="2">
        <v>2</v>
      </c>
      <c r="F155" s="2" t="s">
        <v>926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9.9069094099583213E-2</v>
      </c>
      <c r="V155" s="1" t="str">
        <f t="shared" si="53"/>
        <v>A-0040</v>
      </c>
    </row>
    <row r="156" spans="1:22" x14ac:dyDescent="0.25">
      <c r="A156" s="2">
        <v>153</v>
      </c>
      <c r="B156" s="2">
        <v>3</v>
      </c>
      <c r="C156" s="30" t="s">
        <v>779</v>
      </c>
      <c r="D156" s="2" t="s">
        <v>47</v>
      </c>
      <c r="E156" s="2">
        <v>6</v>
      </c>
      <c r="F156" s="2" t="s">
        <v>926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0.10319697302039919</v>
      </c>
      <c r="V156" s="1" t="str">
        <f t="shared" si="53"/>
        <v>A-0041</v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719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107.00677705833201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704</v>
      </c>
      <c r="D160" s="2" t="s">
        <v>17</v>
      </c>
      <c r="E160" s="2">
        <v>1</v>
      </c>
      <c r="F160" s="2" t="s">
        <v>926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28.9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28.9</v>
      </c>
      <c r="V160" s="1" t="str">
        <f t="shared" si="53"/>
        <v>A-0011</v>
      </c>
    </row>
    <row r="161" spans="1:22" x14ac:dyDescent="0.25">
      <c r="A161" s="2">
        <v>158</v>
      </c>
      <c r="B161" s="2">
        <v>3</v>
      </c>
      <c r="C161" s="8" t="s">
        <v>687</v>
      </c>
      <c r="D161" s="2" t="s">
        <v>18</v>
      </c>
      <c r="E161" s="2">
        <v>13</v>
      </c>
      <c r="F161" s="2" t="s">
        <v>926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1.6367039921035307</v>
      </c>
      <c r="V161" s="1" t="str">
        <f t="shared" si="53"/>
        <v>A-0012</v>
      </c>
    </row>
    <row r="162" spans="1:22" x14ac:dyDescent="0.25">
      <c r="A162" s="2">
        <v>159</v>
      </c>
      <c r="B162" s="2">
        <v>3</v>
      </c>
      <c r="C162" s="8" t="s">
        <v>709</v>
      </c>
      <c r="D162" s="2" t="s">
        <v>24</v>
      </c>
      <c r="E162" s="2">
        <v>1</v>
      </c>
      <c r="F162" s="2" t="s">
        <v>926</v>
      </c>
      <c r="G162" s="1" t="str">
        <f>IF(D162="","",VLOOKUP(D162,Table1[#All],2,FALSE))</f>
        <v>.625 x .375 aluminum bar T6061, 24 in long</v>
      </c>
      <c r="H162" s="2">
        <f t="shared" si="65"/>
        <v>1</v>
      </c>
      <c r="I162" s="44">
        <f>IF(D162&lt;&gt;"",(VLOOKUP(D162,part_details,4,FALSE)+VLOOKUP(D162,part_details,5,FALSE)+VLOOKUP(D162,part_details,6,FALSE))*'Multi-level BOM'!E162,"")</f>
        <v>6.9746549400000006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6.9746549400000006</v>
      </c>
      <c r="V162" s="1" t="str">
        <f t="shared" si="53"/>
        <v>A-0018</v>
      </c>
    </row>
    <row r="163" spans="1:22" x14ac:dyDescent="0.25">
      <c r="A163" s="2">
        <v>160</v>
      </c>
      <c r="B163" s="2">
        <v>3</v>
      </c>
      <c r="C163" s="8" t="s">
        <v>710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874</v>
      </c>
      <c r="D164" s="2" t="s">
        <v>67</v>
      </c>
      <c r="E164" s="2">
        <v>4</v>
      </c>
      <c r="F164" s="2" t="s">
        <v>926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0.5503838561087957</v>
      </c>
      <c r="V164" s="1" t="str">
        <f t="shared" si="53"/>
        <v>A-0061</v>
      </c>
    </row>
    <row r="165" spans="1:22" x14ac:dyDescent="0.25">
      <c r="A165" s="2">
        <v>162</v>
      </c>
      <c r="B165" s="2">
        <v>3</v>
      </c>
      <c r="C165" s="8" t="s">
        <v>779</v>
      </c>
      <c r="D165" s="2" t="s">
        <v>47</v>
      </c>
      <c r="E165" s="2">
        <v>4</v>
      </c>
      <c r="F165" s="2" t="s">
        <v>926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6.8797982013599462E-2</v>
      </c>
      <c r="V165" s="1" t="str">
        <f t="shared" si="53"/>
        <v>A-0041</v>
      </c>
    </row>
    <row r="166" spans="1:22" x14ac:dyDescent="0.25">
      <c r="A166" s="2">
        <v>163</v>
      </c>
      <c r="B166" s="2">
        <v>3</v>
      </c>
      <c r="C166" s="8" t="s">
        <v>871</v>
      </c>
      <c r="D166" s="2" t="s">
        <v>26</v>
      </c>
      <c r="E166" s="2">
        <v>1</v>
      </c>
      <c r="F166" s="2" t="s">
        <v>926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21.837250000000001</v>
      </c>
      <c r="V166" s="1" t="str">
        <f t="shared" si="53"/>
        <v>A-0020</v>
      </c>
    </row>
    <row r="167" spans="1:22" x14ac:dyDescent="0.25">
      <c r="A167" s="2">
        <v>164</v>
      </c>
      <c r="B167" s="2">
        <v>3</v>
      </c>
      <c r="C167" s="8" t="s">
        <v>872</v>
      </c>
      <c r="D167" s="2" t="s">
        <v>66</v>
      </c>
      <c r="E167" s="2">
        <v>1</v>
      </c>
      <c r="F167" s="2" t="s">
        <v>926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5.088916666666667</v>
      </c>
      <c r="V167" s="1" t="str">
        <f t="shared" si="53"/>
        <v>A-0060</v>
      </c>
    </row>
    <row r="168" spans="1:22" x14ac:dyDescent="0.25">
      <c r="A168" s="2">
        <v>165</v>
      </c>
      <c r="B168" s="2">
        <v>3</v>
      </c>
      <c r="C168" s="8" t="s">
        <v>915</v>
      </c>
      <c r="D168" s="2" t="s">
        <v>29</v>
      </c>
      <c r="E168" s="2">
        <v>1</v>
      </c>
      <c r="F168" s="2" t="s">
        <v>926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4.7693750000000001</v>
      </c>
      <c r="V168" s="1" t="str">
        <f t="shared" si="53"/>
        <v>A-0023</v>
      </c>
    </row>
    <row r="169" spans="1:22" x14ac:dyDescent="0.25">
      <c r="A169" s="2">
        <v>166</v>
      </c>
      <c r="B169" s="2">
        <v>3</v>
      </c>
      <c r="C169" s="8" t="s">
        <v>714</v>
      </c>
      <c r="D169" s="2" t="s">
        <v>32</v>
      </c>
      <c r="E169" s="2">
        <v>3</v>
      </c>
      <c r="F169" s="2" t="s">
        <v>926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0.495345470497916</v>
      </c>
      <c r="V169" s="1" t="str">
        <f t="shared" si="53"/>
        <v>A-0026</v>
      </c>
    </row>
    <row r="170" spans="1:22" x14ac:dyDescent="0.25">
      <c r="A170" s="2">
        <v>167</v>
      </c>
      <c r="B170" s="2">
        <v>3</v>
      </c>
      <c r="C170" s="8" t="s">
        <v>877</v>
      </c>
      <c r="D170" s="2" t="s">
        <v>68</v>
      </c>
      <c r="E170" s="2">
        <v>3</v>
      </c>
      <c r="F170" s="2" t="s">
        <v>926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7.3063456898442625E-2</v>
      </c>
      <c r="V170" s="1" t="str">
        <f t="shared" si="53"/>
        <v>A-0062</v>
      </c>
    </row>
    <row r="171" spans="1:22" x14ac:dyDescent="0.25">
      <c r="A171" s="2">
        <v>168</v>
      </c>
      <c r="B171" s="2">
        <v>3</v>
      </c>
      <c r="C171" s="8" t="s">
        <v>717</v>
      </c>
      <c r="D171" s="2" t="s">
        <v>33</v>
      </c>
      <c r="E171" s="2">
        <v>3</v>
      </c>
      <c r="F171" s="2" t="s">
        <v>926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1.0174730769230771</v>
      </c>
      <c r="V171" s="1" t="str">
        <f t="shared" si="53"/>
        <v>A-0027</v>
      </c>
    </row>
    <row r="172" spans="1:22" x14ac:dyDescent="0.25">
      <c r="A172" s="2">
        <v>169</v>
      </c>
      <c r="B172" s="2">
        <v>3</v>
      </c>
      <c r="C172" s="8" t="s">
        <v>873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724</v>
      </c>
      <c r="D173" s="2" t="s">
        <v>31</v>
      </c>
      <c r="E173" s="2">
        <v>1</v>
      </c>
      <c r="F173" s="2" t="s">
        <v>926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4.7554465500000003</v>
      </c>
      <c r="V173" s="1" t="str">
        <f t="shared" si="53"/>
        <v>A-0025</v>
      </c>
    </row>
    <row r="174" spans="1:22" x14ac:dyDescent="0.25">
      <c r="A174" s="2">
        <v>171</v>
      </c>
      <c r="B174" s="2">
        <v>3</v>
      </c>
      <c r="C174" s="8" t="s">
        <v>774</v>
      </c>
      <c r="D174" s="2" t="s">
        <v>42</v>
      </c>
      <c r="E174" s="2">
        <v>1</v>
      </c>
      <c r="F174" s="2" t="s">
        <v>926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7.2021000000000006</v>
      </c>
      <c r="V174" s="1" t="str">
        <f t="shared" si="53"/>
        <v>A-0036</v>
      </c>
    </row>
    <row r="175" spans="1:22" x14ac:dyDescent="0.25">
      <c r="A175" s="2">
        <v>172</v>
      </c>
      <c r="B175" s="2">
        <v>3</v>
      </c>
      <c r="C175" s="30" t="s">
        <v>808</v>
      </c>
      <c r="E175" s="2">
        <v>1</v>
      </c>
      <c r="F175" s="2" t="s">
        <v>926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 t="str">
        <f t="shared" si="58"/>
        <v/>
      </c>
      <c r="V175" s="1">
        <f t="shared" si="53"/>
        <v>0</v>
      </c>
    </row>
    <row r="176" spans="1:22" x14ac:dyDescent="0.25">
      <c r="A176" s="2">
        <v>173</v>
      </c>
      <c r="B176" s="2">
        <v>3</v>
      </c>
      <c r="C176" s="30" t="s">
        <v>809</v>
      </c>
      <c r="D176" s="2" t="s">
        <v>46</v>
      </c>
      <c r="E176" s="2">
        <v>2</v>
      </c>
      <c r="F176" s="2" t="s">
        <v>926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9.9069094099583213E-2</v>
      </c>
      <c r="V176" s="1" t="str">
        <f t="shared" si="53"/>
        <v>A-0040</v>
      </c>
    </row>
    <row r="177" spans="1:22" x14ac:dyDescent="0.25">
      <c r="A177" s="2">
        <v>174</v>
      </c>
      <c r="B177" s="2">
        <v>3</v>
      </c>
      <c r="C177" s="30" t="s">
        <v>779</v>
      </c>
      <c r="D177" s="2" t="s">
        <v>47</v>
      </c>
      <c r="E177" s="2">
        <v>6</v>
      </c>
      <c r="F177" s="2" t="s">
        <v>926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0.10319697302039919</v>
      </c>
      <c r="V177" s="1" t="str">
        <f t="shared" si="53"/>
        <v>A-0041</v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725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106.84166190149938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704</v>
      </c>
      <c r="D180" s="2" t="s">
        <v>17</v>
      </c>
      <c r="E180" s="2">
        <v>1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28.9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0</v>
      </c>
      <c r="V180" s="1" t="str">
        <f t="shared" si="53"/>
        <v/>
      </c>
    </row>
    <row r="181" spans="1:22" x14ac:dyDescent="0.25">
      <c r="A181" s="2">
        <v>178</v>
      </c>
      <c r="B181" s="2">
        <v>3</v>
      </c>
      <c r="C181" s="8" t="s">
        <v>687</v>
      </c>
      <c r="D181" s="2" t="s">
        <v>18</v>
      </c>
      <c r="E181" s="2">
        <v>13</v>
      </c>
      <c r="F181" s="2" t="s">
        <v>926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1.6367039921035307</v>
      </c>
      <c r="V181" s="1" t="str">
        <f t="shared" si="53"/>
        <v>A-0012</v>
      </c>
    </row>
    <row r="182" spans="1:22" x14ac:dyDescent="0.25">
      <c r="A182" s="2">
        <v>179</v>
      </c>
      <c r="B182" s="2">
        <v>3</v>
      </c>
      <c r="C182" s="8" t="s">
        <v>709</v>
      </c>
      <c r="D182" s="2" t="s">
        <v>24</v>
      </c>
      <c r="E182" s="2">
        <v>1</v>
      </c>
      <c r="F182" s="2" t="s">
        <v>926</v>
      </c>
      <c r="G182" s="1" t="str">
        <f>IF(D182="","",VLOOKUP(D182,Table1[#All],2,FALSE))</f>
        <v>.625 x .375 aluminum bar T6061, 24 in long</v>
      </c>
      <c r="H182" s="2">
        <f t="shared" si="86"/>
        <v>1</v>
      </c>
      <c r="I182" s="44">
        <f>IF(D182&lt;&gt;"",(VLOOKUP(D182,part_details,4,FALSE)+VLOOKUP(D182,part_details,5,FALSE)+VLOOKUP(D182,part_details,6,FALSE))*'Multi-level BOM'!E182,"")</f>
        <v>6.9746549400000006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6.9746549400000006</v>
      </c>
      <c r="V182" s="1" t="str">
        <f t="shared" si="53"/>
        <v>A-0018</v>
      </c>
    </row>
    <row r="183" spans="1:22" x14ac:dyDescent="0.25">
      <c r="A183" s="2">
        <v>180</v>
      </c>
      <c r="B183" s="2">
        <v>3</v>
      </c>
      <c r="C183" s="8" t="s">
        <v>710</v>
      </c>
      <c r="D183" s="2" t="s">
        <v>25</v>
      </c>
      <c r="E183" s="2">
        <v>1</v>
      </c>
      <c r="F183" s="2" t="s">
        <v>926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23.434999999999999</v>
      </c>
      <c r="V183" s="1" t="str">
        <f t="shared" si="53"/>
        <v>A-0019</v>
      </c>
    </row>
    <row r="184" spans="1:22" x14ac:dyDescent="0.25">
      <c r="A184" s="2">
        <v>181</v>
      </c>
      <c r="B184" s="2">
        <v>3</v>
      </c>
      <c r="C184" s="8" t="s">
        <v>874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779</v>
      </c>
      <c r="D185" s="2" t="s">
        <v>47</v>
      </c>
      <c r="E185" s="2">
        <v>4</v>
      </c>
      <c r="F185" s="2" t="s">
        <v>926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6.8797982013599462E-2</v>
      </c>
      <c r="V185" s="1" t="str">
        <f t="shared" si="53"/>
        <v>A-0041</v>
      </c>
    </row>
    <row r="186" spans="1:22" x14ac:dyDescent="0.25">
      <c r="A186" s="2">
        <v>183</v>
      </c>
      <c r="B186" s="2">
        <v>3</v>
      </c>
      <c r="C186" s="8" t="s">
        <v>721</v>
      </c>
      <c r="D186" s="2" t="s">
        <v>26</v>
      </c>
      <c r="E186" s="2">
        <v>1</v>
      </c>
      <c r="F186" s="2" t="s">
        <v>926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21.837250000000001</v>
      </c>
      <c r="V186" s="1" t="str">
        <f t="shared" si="53"/>
        <v>A-0020</v>
      </c>
    </row>
    <row r="187" spans="1:22" x14ac:dyDescent="0.25">
      <c r="A187" s="2">
        <v>184</v>
      </c>
      <c r="B187" s="2">
        <v>3</v>
      </c>
      <c r="C187" s="8" t="s">
        <v>872</v>
      </c>
      <c r="D187" s="2" t="s">
        <v>66</v>
      </c>
      <c r="E187" s="2">
        <v>1</v>
      </c>
      <c r="F187" s="2" t="s">
        <v>926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5.088916666666667</v>
      </c>
      <c r="V187" s="1" t="str">
        <f t="shared" si="53"/>
        <v>A-0060</v>
      </c>
    </row>
    <row r="188" spans="1:22" x14ac:dyDescent="0.25">
      <c r="A188" s="2">
        <v>185</v>
      </c>
      <c r="B188" s="2">
        <v>3</v>
      </c>
      <c r="C188" s="8" t="s">
        <v>713</v>
      </c>
      <c r="D188" s="2" t="s">
        <v>29</v>
      </c>
      <c r="E188" s="2">
        <v>1</v>
      </c>
      <c r="F188" s="2" t="s">
        <v>926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4.7693750000000001</v>
      </c>
      <c r="V188" s="1" t="str">
        <f t="shared" si="53"/>
        <v>A-0023</v>
      </c>
    </row>
    <row r="189" spans="1:22" x14ac:dyDescent="0.25">
      <c r="A189" s="2">
        <v>186</v>
      </c>
      <c r="B189" s="2">
        <v>3</v>
      </c>
      <c r="C189" s="8" t="s">
        <v>714</v>
      </c>
      <c r="D189" s="2" t="s">
        <v>32</v>
      </c>
      <c r="E189" s="2">
        <v>2</v>
      </c>
      <c r="F189" s="2" t="s">
        <v>926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0.33023031366527733</v>
      </c>
      <c r="V189" s="1" t="str">
        <f t="shared" si="53"/>
        <v>A-0026</v>
      </c>
    </row>
    <row r="190" spans="1:22" x14ac:dyDescent="0.25">
      <c r="A190" s="2">
        <v>187</v>
      </c>
      <c r="B190" s="2">
        <v>3</v>
      </c>
      <c r="C190" s="8" t="s">
        <v>877</v>
      </c>
      <c r="D190" s="2" t="s">
        <v>68</v>
      </c>
      <c r="E190" s="2">
        <v>3</v>
      </c>
      <c r="F190" s="2" t="s">
        <v>926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7.3063456898442625E-2</v>
      </c>
      <c r="V190" s="1" t="str">
        <f t="shared" si="53"/>
        <v>A-0062</v>
      </c>
    </row>
    <row r="191" spans="1:22" x14ac:dyDescent="0.25">
      <c r="A191" s="2">
        <v>188</v>
      </c>
      <c r="B191" s="2">
        <v>3</v>
      </c>
      <c r="C191" s="8" t="s">
        <v>717</v>
      </c>
      <c r="D191" s="2" t="s">
        <v>33</v>
      </c>
      <c r="E191" s="2">
        <v>3</v>
      </c>
      <c r="F191" s="2" t="s">
        <v>926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1.0174730769230771</v>
      </c>
      <c r="V191" s="1" t="str">
        <f t="shared" si="53"/>
        <v>A-0027</v>
      </c>
    </row>
    <row r="192" spans="1:22" x14ac:dyDescent="0.25">
      <c r="A192" s="2">
        <v>189</v>
      </c>
      <c r="B192" s="2">
        <v>3</v>
      </c>
      <c r="C192" s="8" t="s">
        <v>873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724</v>
      </c>
      <c r="D193" s="2" t="s">
        <v>31</v>
      </c>
      <c r="E193" s="2">
        <v>1</v>
      </c>
      <c r="F193" s="2" t="s">
        <v>926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4.7554465500000003</v>
      </c>
      <c r="V193" s="1" t="str">
        <f t="shared" si="53"/>
        <v>A-0025</v>
      </c>
    </row>
    <row r="194" spans="1:22" x14ac:dyDescent="0.25">
      <c r="A194" s="2">
        <v>191</v>
      </c>
      <c r="B194" s="2">
        <v>3</v>
      </c>
      <c r="C194" s="8" t="s">
        <v>774</v>
      </c>
      <c r="D194" s="2" t="s">
        <v>42</v>
      </c>
      <c r="E194" s="2">
        <v>1</v>
      </c>
      <c r="F194" s="2" t="s">
        <v>926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7.2021000000000006</v>
      </c>
      <c r="V194" s="1" t="str">
        <f t="shared" si="53"/>
        <v>A-0036</v>
      </c>
    </row>
    <row r="195" spans="1:22" x14ac:dyDescent="0.25">
      <c r="A195" s="2">
        <v>192</v>
      </c>
      <c r="B195" s="2">
        <v>3</v>
      </c>
      <c r="C195" s="30" t="s">
        <v>808</v>
      </c>
      <c r="E195" s="2">
        <v>1</v>
      </c>
      <c r="F195" s="2" t="s">
        <v>926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 t="str">
        <f t="shared" si="58"/>
        <v/>
      </c>
      <c r="V195" s="1">
        <f t="shared" si="53"/>
        <v>0</v>
      </c>
    </row>
    <row r="196" spans="1:22" x14ac:dyDescent="0.25">
      <c r="A196" s="2">
        <v>193</v>
      </c>
      <c r="B196" s="2">
        <v>3</v>
      </c>
      <c r="C196" s="30" t="s">
        <v>809</v>
      </c>
      <c r="D196" s="2" t="s">
        <v>46</v>
      </c>
      <c r="E196" s="2">
        <v>2</v>
      </c>
      <c r="F196" s="2" t="s">
        <v>926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9.9069094099583213E-2</v>
      </c>
      <c r="V196" s="1" t="str">
        <f t="shared" si="53"/>
        <v>A-0040</v>
      </c>
    </row>
    <row r="197" spans="1:22" x14ac:dyDescent="0.25">
      <c r="A197" s="2">
        <v>194</v>
      </c>
      <c r="B197" s="2">
        <v>3</v>
      </c>
      <c r="C197" s="30" t="s">
        <v>779</v>
      </c>
      <c r="D197" s="2" t="s">
        <v>47</v>
      </c>
      <c r="E197" s="2">
        <v>6</v>
      </c>
      <c r="F197" s="2" t="s">
        <v>926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0.10319697302039919</v>
      </c>
      <c r="V197" s="1" t="str">
        <f t="shared" si="53"/>
        <v>A-0041</v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780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160.97409999999999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781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785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782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784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783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844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846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916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93.665599999999998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852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853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854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58.96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0</v>
      </c>
      <c r="V211" s="1" t="str">
        <f t="shared" si="106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825</v>
      </c>
      <c r="E217" s="2">
        <v>1</v>
      </c>
      <c r="G217" s="1" t="str">
        <f>IF(D217="","",VLOOKUP(D217,Table1[#All],2,FALSE))</f>
        <v/>
      </c>
      <c r="H217" s="2">
        <f t="shared" ref="H217:H229" si="123">PRODUCT(J217:S217)</f>
        <v>1</v>
      </c>
      <c r="I217" s="45">
        <f>H217*SUM(I218:I226)</f>
        <v>93.125</v>
      </c>
      <c r="J217" s="4">
        <f t="shared" ref="J217:S217" si="124">IF($B217="",J216,
    IF(J$3=$B217,$E217,
       IF(J$3&lt;$B217,J216,
           1
)))</f>
        <v>1</v>
      </c>
      <c r="K217" s="4">
        <f t="shared" si="124"/>
        <v>1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813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1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814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1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815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1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816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1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819</v>
      </c>
      <c r="G222" s="1" t="str">
        <f>IF(D222="","",VLOOKUP(D222,Table1[#All],2,FALSE))</f>
        <v/>
      </c>
      <c r="H222" s="2">
        <f t="shared" si="123"/>
        <v>1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1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820</v>
      </c>
      <c r="H223" s="2">
        <f t="shared" si="123"/>
        <v>1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1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821</v>
      </c>
      <c r="H224" s="2">
        <f t="shared" si="123"/>
        <v>1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1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822</v>
      </c>
      <c r="E225" s="2">
        <v>4</v>
      </c>
      <c r="H225" s="2">
        <f t="shared" si="123"/>
        <v>1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1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823</v>
      </c>
      <c r="H226" s="2">
        <f t="shared" si="123"/>
        <v>1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1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1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1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824</v>
      </c>
      <c r="E228" s="2">
        <v>1</v>
      </c>
      <c r="G228" s="1" t="str">
        <f>IF(D228="","",VLOOKUP(D228,Table1[#All],2,FALSE))</f>
        <v/>
      </c>
      <c r="H228" s="2">
        <f t="shared" si="123"/>
        <v>1</v>
      </c>
      <c r="I228" s="45">
        <f>H228*SUM(I229:I236)</f>
        <v>194.54480000000004</v>
      </c>
      <c r="J228" s="4">
        <f t="shared" ref="J228:S228" si="135">IF($B228="",J227,
    IF(J$3=$B228,$E228,
       IF(J$3&lt;$B228,J227,
           1
)))</f>
        <v>1</v>
      </c>
      <c r="K228" s="4">
        <f t="shared" si="135"/>
        <v>1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828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1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830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1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831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1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829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1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832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1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833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1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834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1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835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1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1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1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287.59029999999996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864</v>
      </c>
      <c r="D239" s="2" t="s">
        <v>61</v>
      </c>
      <c r="E239" s="2">
        <v>1</v>
      </c>
      <c r="G239" s="1" t="str">
        <f>IF(D239="","",VLOOKUP(D239,Table1[#All],2,FALSE))</f>
        <v>Cloned Duet 2 Wifi V1.04 DuetWifi Advanced 32 Bit Electronics With 4.3" 5" 7" PanelDue Touch Screen Controller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162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860</v>
      </c>
      <c r="D240" s="2" t="s">
        <v>62</v>
      </c>
      <c r="E240" s="2">
        <v>1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79.08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0</v>
      </c>
      <c r="V240" s="1" t="str">
        <f t="shared" si="106"/>
        <v/>
      </c>
    </row>
    <row r="241" spans="1:22" x14ac:dyDescent="0.25">
      <c r="A241" s="2">
        <v>238</v>
      </c>
      <c r="B241" s="2">
        <v>2</v>
      </c>
      <c r="C241" s="7" t="s">
        <v>865</v>
      </c>
      <c r="D241" s="2" t="s">
        <v>63</v>
      </c>
      <c r="E241" s="2">
        <v>1</v>
      </c>
      <c r="F241" s="2" t="s">
        <v>926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31.261199999999999</v>
      </c>
      <c r="V241" s="1" t="str">
        <f t="shared" si="106"/>
        <v>A-0057</v>
      </c>
    </row>
    <row r="242" spans="1:22" x14ac:dyDescent="0.25">
      <c r="A242" s="2">
        <v>239</v>
      </c>
      <c r="B242" s="2">
        <v>2</v>
      </c>
      <c r="C242" s="7" t="s">
        <v>990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989</v>
      </c>
      <c r="D243" s="2" t="s">
        <v>78</v>
      </c>
      <c r="E243" s="2">
        <v>1</v>
      </c>
      <c r="G243" s="1" t="str">
        <f>IF(D243="","",VLOOKUP(D243,Table1[#All],2,FALSE))</f>
        <v>1.5mm Thermal Pad, 6W/m.k Thermal Conductivity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2.7222750000000002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C244" s="7"/>
      <c r="G244" s="1" t="str">
        <f>IF(D244="","",VLOOKUP(D244,Table1[#All],2,FALSE))</f>
        <v/>
      </c>
      <c r="H244" s="2">
        <f t="shared" si="149"/>
        <v>1</v>
      </c>
      <c r="I244" s="45" t="str">
        <f>IF(D244&lt;&gt;"",(VLOOKUP(D244,part_details,4,FALSE)+VLOOKUP(D244,part_details,5,FALSE)+VLOOKUP(D244,part_details,6,FALSE))*'Multi-level BOM'!E244,"")</f>
        <v/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C245" s="7"/>
      <c r="G245" s="1" t="str">
        <f>IF(D245="","",VLOOKUP(D245,Table1[#All],2,FALSE))</f>
        <v/>
      </c>
      <c r="H245" s="2">
        <f t="shared" si="149"/>
        <v>1</v>
      </c>
      <c r="I245" s="45" t="str">
        <f>IF(D245&lt;&gt;"",(VLOOKUP(D245,part_details,4,FALSE)+VLOOKUP(D245,part_details,5,FALSE)+VLOOKUP(D245,part_details,6,FALSE))*'Multi-level BOM'!E245,"")</f>
        <v/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C246" s="7"/>
      <c r="G246" s="1" t="str">
        <f>IF(D246="","",VLOOKUP(D246,Table1[#All],2,FALSE))</f>
        <v/>
      </c>
      <c r="H246" s="2">
        <f t="shared" si="149"/>
        <v>1</v>
      </c>
      <c r="I246" s="45" t="str">
        <f>IF(D246&lt;&gt;"",(VLOOKUP(D246,part_details,4,FALSE)+VLOOKUP(D246,part_details,5,FALSE)+VLOOKUP(D246,part_details,6,FALSE))*'Multi-level BOM'!E246,"")</f>
        <v/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C247" s="7"/>
      <c r="G247" s="1" t="str">
        <f>IF(D247="","",VLOOKUP(D247,Table1[#All],2,FALSE))</f>
        <v/>
      </c>
      <c r="H247" s="2">
        <f t="shared" si="149"/>
        <v>1</v>
      </c>
      <c r="I247" s="45" t="str">
        <f>IF(D247&lt;&gt;"",(VLOOKUP(D247,part_details,4,FALSE)+VLOOKUP(D247,part_details,5,FALSE)+VLOOKUP(D247,part_details,6,FALSE))*'Multi-level BOM'!E247,"")</f>
        <v/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C248" s="7"/>
      <c r="G248" s="1" t="str">
        <f>IF(D248="","",VLOOKUP(D248,Table1[#All],2,FALSE))</f>
        <v/>
      </c>
      <c r="H248" s="2">
        <f t="shared" si="149"/>
        <v>1</v>
      </c>
      <c r="I248" s="45" t="str">
        <f>IF(D248&lt;&gt;"",(VLOOKUP(D248,part_details,4,FALSE)+VLOOKUP(D248,part_details,5,FALSE)+VLOOKUP(D248,part_details,6,FALSE))*'Multi-level BOM'!E248,"")</f>
        <v/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C249" s="7"/>
      <c r="G249" s="1" t="str">
        <f>IF(D249="","",VLOOKUP(D249,Table1[#All],2,FALSE))</f>
        <v/>
      </c>
      <c r="H249" s="2">
        <f t="shared" si="149"/>
        <v>1</v>
      </c>
      <c r="I249" s="45" t="str">
        <f>IF(D249&lt;&gt;"",(VLOOKUP(D249,part_details,4,FALSE)+VLOOKUP(D249,part_details,5,FALSE)+VLOOKUP(D249,part_details,6,FALSE))*'Multi-level BOM'!E249,"")</f>
        <v/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C250" s="7"/>
      <c r="G250" s="1" t="str">
        <f>IF(D250="","",VLOOKUP(D250,Table1[#All],2,FALSE))</f>
        <v/>
      </c>
      <c r="H250" s="2">
        <f t="shared" si="149"/>
        <v>1</v>
      </c>
      <c r="I250" s="45" t="str">
        <f>IF(D250&lt;&gt;"",(VLOOKUP(D250,part_details,4,FALSE)+VLOOKUP(D250,part_details,5,FALSE)+VLOOKUP(D250,part_details,6,FALSE))*'Multi-level BOM'!E250,"")</f>
        <v/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C251" s="7"/>
      <c r="G251" s="1" t="str">
        <f>IF(D251="","",VLOOKUP(D251,Table1[#All],2,FALSE))</f>
        <v/>
      </c>
      <c r="H251" s="2">
        <f t="shared" si="149"/>
        <v>1</v>
      </c>
      <c r="I251" s="45" t="str">
        <f>IF(D251&lt;&gt;"",(VLOOKUP(D251,part_details,4,FALSE)+VLOOKUP(D251,part_details,5,FALSE)+VLOOKUP(D251,part_details,6,FALSE))*'Multi-level BOM'!E251,"")</f>
        <v/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C252" s="7"/>
      <c r="G252" s="1" t="str">
        <f>IF(D252="","",VLOOKUP(D252,Table1[#All],2,FALSE))</f>
        <v/>
      </c>
      <c r="H252" s="2">
        <f t="shared" si="149"/>
        <v>1</v>
      </c>
      <c r="I252" s="45" t="str">
        <f>IF(D252&lt;&gt;"",(VLOOKUP(D252,part_details,4,FALSE)+VLOOKUP(D252,part_details,5,FALSE)+VLOOKUP(D252,part_details,6,FALSE))*'Multi-level BOM'!E252,"")</f>
        <v/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C253" s="7"/>
      <c r="G253" s="1" t="str">
        <f>IF(D253="","",VLOOKUP(D253,Table1[#All],2,FALSE))</f>
        <v/>
      </c>
      <c r="H253" s="2">
        <f t="shared" si="149"/>
        <v>1</v>
      </c>
      <c r="I253" s="45" t="str">
        <f>IF(D253&lt;&gt;"",(VLOOKUP(D253,part_details,4,FALSE)+VLOOKUP(D253,part_details,5,FALSE)+VLOOKUP(D253,part_details,6,FALSE))*'Multi-level BOM'!E253,"")</f>
        <v/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C254" s="7"/>
      <c r="G254" s="1" t="str">
        <f>IF(D254="","",VLOOKUP(D254,Table1[#All],2,FALSE))</f>
        <v/>
      </c>
      <c r="H254" s="2">
        <f t="shared" si="149"/>
        <v>1</v>
      </c>
      <c r="I254" s="45" t="str">
        <f>IF(D254&lt;&gt;"",(VLOOKUP(D254,part_details,4,FALSE)+VLOOKUP(D254,part_details,5,FALSE)+VLOOKUP(D254,part_details,6,FALSE))*'Multi-level BOM'!E254,"")</f>
        <v/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0</v>
      </c>
      <c r="V254" s="1" t="str">
        <f t="shared" si="154"/>
        <v/>
      </c>
    </row>
    <row r="255" spans="1:22" x14ac:dyDescent="0.25">
      <c r="A255" s="2">
        <v>252</v>
      </c>
      <c r="C255" s="7"/>
      <c r="G255" s="1" t="str">
        <f>IF(D255="","",VLOOKUP(D255,Table1[#All],2,FALSE))</f>
        <v/>
      </c>
      <c r="H255" s="2">
        <f t="shared" si="149"/>
        <v>1</v>
      </c>
      <c r="I255" s="45" t="str">
        <f>IF(D255&lt;&gt;"",(VLOOKUP(D255,part_details,4,FALSE)+VLOOKUP(D255,part_details,5,FALSE)+VLOOKUP(D255,part_details,6,FALSE))*'Multi-level BOM'!E255,"")</f>
        <v/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0</v>
      </c>
      <c r="V255" s="1" t="str">
        <f t="shared" si="154"/>
        <v/>
      </c>
    </row>
    <row r="256" spans="1:22" x14ac:dyDescent="0.25">
      <c r="A256" s="2">
        <v>253</v>
      </c>
      <c r="C256" s="7"/>
      <c r="G256" s="1" t="str">
        <f>IF(D256="","",VLOOKUP(D256,Table1[#All],2,FALSE))</f>
        <v/>
      </c>
      <c r="H256" s="2">
        <f t="shared" si="149"/>
        <v>1</v>
      </c>
      <c r="I256" s="45" t="str">
        <f>IF(D256&lt;&gt;"",(VLOOKUP(D256,part_details,4,FALSE)+VLOOKUP(D256,part_details,5,FALSE)+VLOOKUP(D256,part_details,6,FALSE))*'Multi-level BOM'!E256,"")</f>
        <v/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0</v>
      </c>
      <c r="V256" s="1" t="str">
        <f t="shared" si="154"/>
        <v/>
      </c>
    </row>
    <row r="257" spans="1:22" x14ac:dyDescent="0.25">
      <c r="A257" s="2">
        <v>254</v>
      </c>
      <c r="C257" s="7"/>
      <c r="G257" s="1" t="str">
        <f>IF(D257="","",VLOOKUP(D257,Table1[#All],2,FALSE))</f>
        <v/>
      </c>
      <c r="H257" s="2">
        <f t="shared" si="149"/>
        <v>1</v>
      </c>
      <c r="I257" s="45" t="str">
        <f>IF(D257&lt;&gt;"",(VLOOKUP(D257,part_details,4,FALSE)+VLOOKUP(D257,part_details,5,FALSE)+VLOOKUP(D257,part_details,6,FALSE))*'Multi-level BOM'!E257,"")</f>
        <v/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1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0</v>
      </c>
      <c r="V257" s="1" t="str">
        <f t="shared" si="154"/>
        <v/>
      </c>
    </row>
    <row r="258" spans="1:22" x14ac:dyDescent="0.25">
      <c r="A258" s="2">
        <v>255</v>
      </c>
      <c r="C258" s="7"/>
      <c r="G258" s="1" t="str">
        <f>IF(D258="","",VLOOKUP(D258,Table1[#All],2,FALSE))</f>
        <v/>
      </c>
      <c r="H258" s="2">
        <f t="shared" si="149"/>
        <v>1</v>
      </c>
      <c r="I258" s="45" t="str">
        <f>IF(D258&lt;&gt;"",(VLOOKUP(D258,part_details,4,FALSE)+VLOOKUP(D258,part_details,5,FALSE)+VLOOKUP(D258,part_details,6,FALSE))*'Multi-level BOM'!E258,"")</f>
        <v/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0</v>
      </c>
      <c r="V258" s="1" t="str">
        <f t="shared" si="154"/>
        <v/>
      </c>
    </row>
    <row r="259" spans="1:22" x14ac:dyDescent="0.25">
      <c r="A259" s="2">
        <v>256</v>
      </c>
      <c r="C259" s="7"/>
      <c r="G259" s="1" t="str">
        <f>IF(D259="","",VLOOKUP(D259,Table1[#All],2,FALSE))</f>
        <v/>
      </c>
      <c r="H259" s="2">
        <f t="shared" si="149"/>
        <v>1</v>
      </c>
      <c r="I259" s="45" t="str">
        <f>IF(D259&lt;&gt;"",(VLOOKUP(D259,part_details,4,FALSE)+VLOOKUP(D259,part_details,5,FALSE)+VLOOKUP(D259,part_details,6,FALSE))*'Multi-level BOM'!E259,"")</f>
        <v/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0</v>
      </c>
      <c r="V259" s="1" t="str">
        <f t="shared" si="154"/>
        <v/>
      </c>
    </row>
    <row r="260" spans="1:22" x14ac:dyDescent="0.25">
      <c r="A260" s="2">
        <v>257</v>
      </c>
      <c r="C260" s="7"/>
      <c r="G260" s="1" t="str">
        <f>IF(D260="","",VLOOKUP(D260,Table1[#All],2,FALSE))</f>
        <v/>
      </c>
      <c r="H260" s="2">
        <f t="shared" si="149"/>
        <v>1</v>
      </c>
      <c r="I260" s="45" t="str">
        <f>IF(D260&lt;&gt;"",(VLOOKUP(D260,part_details,4,FALSE)+VLOOKUP(D260,part_details,5,FALSE)+VLOOKUP(D260,part_details,6,FALSE))*'Multi-level BOM'!E260,"")</f>
        <v/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0</v>
      </c>
      <c r="V260" s="1" t="str">
        <f t="shared" si="154"/>
        <v/>
      </c>
    </row>
    <row r="261" spans="1:22" x14ac:dyDescent="0.25">
      <c r="A261" s="2">
        <v>258</v>
      </c>
      <c r="C261" s="7"/>
      <c r="G261" s="1" t="str">
        <f>IF(D261="","",VLOOKUP(D261,Table1[#All],2,FALSE))</f>
        <v/>
      </c>
      <c r="H261" s="2">
        <f t="shared" si="149"/>
        <v>1</v>
      </c>
      <c r="I261" s="45" t="str">
        <f>IF(D261&lt;&gt;"",(VLOOKUP(D261,part_details,4,FALSE)+VLOOKUP(D261,part_details,5,FALSE)+VLOOKUP(D261,part_details,6,FALSE))*'Multi-level BOM'!E261,"")</f>
        <v/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0</v>
      </c>
      <c r="V261" s="1" t="str">
        <f t="shared" si="154"/>
        <v/>
      </c>
    </row>
    <row r="262" spans="1:22" x14ac:dyDescent="0.25">
      <c r="A262" s="2">
        <v>259</v>
      </c>
      <c r="C262" s="7"/>
      <c r="G262" s="1" t="str">
        <f>IF(D262="","",VLOOKUP(D262,Table1[#All],2,FALSE))</f>
        <v/>
      </c>
      <c r="H262" s="2">
        <f t="shared" si="149"/>
        <v>1</v>
      </c>
      <c r="I262" s="45" t="str">
        <f>IF(D262&lt;&gt;"",(VLOOKUP(D262,part_details,4,FALSE)+VLOOKUP(D262,part_details,5,FALSE)+VLOOKUP(D262,part_details,6,FALSE))*'Multi-level BOM'!E262,"")</f>
        <v/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0</v>
      </c>
      <c r="V262" s="1" t="str">
        <f t="shared" si="154"/>
        <v/>
      </c>
    </row>
    <row r="263" spans="1:22" x14ac:dyDescent="0.25">
      <c r="A263" s="2">
        <v>260</v>
      </c>
      <c r="C263" s="7"/>
      <c r="G263" s="1" t="str">
        <f>IF(D263="","",VLOOKUP(D263,Table1[#All],2,FALSE))</f>
        <v/>
      </c>
      <c r="H263" s="2">
        <f t="shared" si="149"/>
        <v>1</v>
      </c>
      <c r="I263" s="45" t="str">
        <f>IF(D263&lt;&gt;"",(VLOOKUP(D263,part_details,4,FALSE)+VLOOKUP(D263,part_details,5,FALSE)+VLOOKUP(D263,part_details,6,FALSE))*'Multi-level BOM'!E263,"")</f>
        <v/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0</v>
      </c>
      <c r="V263" s="1" t="str">
        <f t="shared" si="154"/>
        <v/>
      </c>
    </row>
    <row r="264" spans="1:22" x14ac:dyDescent="0.25">
      <c r="A264" s="2">
        <v>261</v>
      </c>
      <c r="C264" s="7"/>
      <c r="G264" s="1" t="str">
        <f>IF(D264="","",VLOOKUP(D264,Table1[#All],2,FALSE))</f>
        <v/>
      </c>
      <c r="H264" s="2">
        <f t="shared" si="149"/>
        <v>1</v>
      </c>
      <c r="I264" s="45" t="str">
        <f>IF(D264&lt;&gt;"",(VLOOKUP(D264,part_details,4,FALSE)+VLOOKUP(D264,part_details,5,FALSE)+VLOOKUP(D264,part_details,6,FALSE))*'Multi-level BOM'!E264,"")</f>
        <v/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0</v>
      </c>
      <c r="V264" s="1" t="str">
        <f t="shared" si="154"/>
        <v/>
      </c>
    </row>
    <row r="265" spans="1:22" x14ac:dyDescent="0.25">
      <c r="A265" s="2">
        <v>262</v>
      </c>
      <c r="C265" s="7"/>
      <c r="G265" s="1" t="str">
        <f>IF(D265="","",VLOOKUP(D265,Table1[#All],2,FALSE))</f>
        <v/>
      </c>
      <c r="H265" s="2">
        <f t="shared" si="149"/>
        <v>1</v>
      </c>
      <c r="I265" s="45" t="str">
        <f>IF(D265&lt;&gt;"",(VLOOKUP(D265,part_details,4,FALSE)+VLOOKUP(D265,part_details,5,FALSE)+VLOOKUP(D265,part_details,6,FALSE))*'Multi-level BOM'!E265,"")</f>
        <v/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C266" s="7"/>
      <c r="G266" s="1" t="str">
        <f>IF(D266="","",VLOOKUP(D266,Table1[#All],2,FALSE))</f>
        <v/>
      </c>
      <c r="H266" s="2">
        <f t="shared" si="149"/>
        <v>1</v>
      </c>
      <c r="I266" s="45" t="str">
        <f>IF(D266&lt;&gt;"",(VLOOKUP(D266,part_details,4,FALSE)+VLOOKUP(D266,part_details,5,FALSE)+VLOOKUP(D266,part_details,6,FALSE))*'Multi-level BOM'!E266,"")</f>
        <v/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C267" s="7"/>
      <c r="G267" s="1" t="str">
        <f>IF(D267="","",VLOOKUP(D267,Table1[#All],2,FALSE))</f>
        <v/>
      </c>
      <c r="H267" s="2">
        <f t="shared" si="149"/>
        <v>1</v>
      </c>
      <c r="I267" s="45" t="str">
        <f>IF(D267&lt;&gt;"",(VLOOKUP(D267,part_details,4,FALSE)+VLOOKUP(D267,part_details,5,FALSE)+VLOOKUP(D267,part_details,6,FALSE))*'Multi-level BOM'!E267,"")</f>
        <v/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C268" s="7"/>
      <c r="G268" s="1" t="str">
        <f>IF(D268="","",VLOOKUP(D268,Table1[#All],2,FALSE))</f>
        <v/>
      </c>
      <c r="H268" s="2">
        <f t="shared" si="149"/>
        <v>1</v>
      </c>
      <c r="I268" s="45" t="str">
        <f>IF(D268&lt;&gt;"",(VLOOKUP(D268,part_details,4,FALSE)+VLOOKUP(D268,part_details,5,FALSE)+VLOOKUP(D268,part_details,6,FALSE))*'Multi-level BOM'!E268,"")</f>
        <v/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C269" s="7"/>
      <c r="G269" s="1" t="str">
        <f>IF(D269="","",VLOOKUP(D269,Table1[#All],2,FALSE))</f>
        <v/>
      </c>
      <c r="H269" s="2">
        <f t="shared" si="149"/>
        <v>1</v>
      </c>
      <c r="I269" s="45" t="str">
        <f>IF(D269&lt;&gt;"",(VLOOKUP(D269,part_details,4,FALSE)+VLOOKUP(D269,part_details,5,FALSE)+VLOOKUP(D269,part_details,6,FALSE))*'Multi-level BOM'!E269,"")</f>
        <v/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238:C447 C198:C205 C207:C227 C45:C49 C140:C152 C173 C193 C65:C75 C91:C96 C131:C132 C98:C105 C134:C138">
    <cfRule type="expression" dxfId="171" priority="177">
      <formula>IF(B5=3,TRUE,FALSE)</formula>
    </cfRule>
    <cfRule type="expression" dxfId="170" priority="178">
      <formula>IF(B5=2,TRUE,FALSE)</formula>
    </cfRule>
    <cfRule type="expression" dxfId="169" priority="179">
      <formula>IF(B5=1,TRUE,FALSE)</formula>
    </cfRule>
  </conditionalFormatting>
  <conditionalFormatting sqref="C139">
    <cfRule type="expression" dxfId="168" priority="171">
      <formula>IF(B139=3,TRUE,FALSE)</formula>
    </cfRule>
    <cfRule type="expression" dxfId="167" priority="172">
      <formula>IF(B139=2,TRUE,FALSE)</formula>
    </cfRule>
    <cfRule type="expression" dxfId="166" priority="173">
      <formula>IF(B139=1,TRUE,FALSE)</formula>
    </cfRule>
  </conditionalFormatting>
  <conditionalFormatting sqref="C159:C160 C162:C163 C168:C169 C178 C171">
    <cfRule type="expression" dxfId="165" priority="168">
      <formula>IF(B159=3,TRUE,FALSE)</formula>
    </cfRule>
    <cfRule type="expression" dxfId="164" priority="169">
      <formula>IF(B159=2,TRUE,FALSE)</formula>
    </cfRule>
    <cfRule type="expression" dxfId="163" priority="170">
      <formula>IF(B159=1,TRUE,FALSE)</formula>
    </cfRule>
  </conditionalFormatting>
  <conditionalFormatting sqref="C161">
    <cfRule type="expression" dxfId="162" priority="165">
      <formula>IF(B161=3,TRUE,FALSE)</formula>
    </cfRule>
    <cfRule type="expression" dxfId="161" priority="166">
      <formula>IF(B161=2,TRUE,FALSE)</formula>
    </cfRule>
    <cfRule type="expression" dxfId="160" priority="167">
      <formula>IF(B161=1,TRUE,FALSE)</formula>
    </cfRule>
  </conditionalFormatting>
  <conditionalFormatting sqref="C179:C180 C182:C183 C188:C189 C191">
    <cfRule type="expression" dxfId="159" priority="159">
      <formula>IF(B179=3,TRUE,FALSE)</formula>
    </cfRule>
    <cfRule type="expression" dxfId="158" priority="160">
      <formula>IF(B179=2,TRUE,FALSE)</formula>
    </cfRule>
    <cfRule type="expression" dxfId="157" priority="161">
      <formula>IF(B179=1,TRUE,FALSE)</formula>
    </cfRule>
  </conditionalFormatting>
  <conditionalFormatting sqref="C181">
    <cfRule type="expression" dxfId="156" priority="156">
      <formula>IF(B181=3,TRUE,FALSE)</formula>
    </cfRule>
    <cfRule type="expression" dxfId="155" priority="157">
      <formula>IF(B181=2,TRUE,FALSE)</formula>
    </cfRule>
    <cfRule type="expression" dxfId="154" priority="158">
      <formula>IF(B181=1,TRUE,FALSE)</formula>
    </cfRule>
  </conditionalFormatting>
  <conditionalFormatting sqref="C186">
    <cfRule type="expression" dxfId="153" priority="153">
      <formula>IF(B186=3,TRUE,FALSE)</formula>
    </cfRule>
    <cfRule type="expression" dxfId="152" priority="154">
      <formula>IF(B186=2,TRUE,FALSE)</formula>
    </cfRule>
    <cfRule type="expression" dxfId="151" priority="155">
      <formula>IF(B186=1,TRUE,FALSE)</formula>
    </cfRule>
  </conditionalFormatting>
  <conditionalFormatting sqref="C15">
    <cfRule type="expression" dxfId="150" priority="150">
      <formula>IF(B15=3,TRUE,FALSE)</formula>
    </cfRule>
    <cfRule type="expression" dxfId="149" priority="151">
      <formula>IF(B15=2,TRUE,FALSE)</formula>
    </cfRule>
    <cfRule type="expression" dxfId="148" priority="152">
      <formula>IF(B15=1,TRUE,FALSE)</formula>
    </cfRule>
  </conditionalFormatting>
  <conditionalFormatting sqref="C23">
    <cfRule type="expression" dxfId="147" priority="147">
      <formula>IF(B23=3,TRUE,FALSE)</formula>
    </cfRule>
    <cfRule type="expression" dxfId="146" priority="148">
      <formula>IF(B23=2,TRUE,FALSE)</formula>
    </cfRule>
    <cfRule type="expression" dxfId="145" priority="149">
      <formula>IF(B23=1,TRUE,FALSE)</formula>
    </cfRule>
  </conditionalFormatting>
  <conditionalFormatting sqref="C50">
    <cfRule type="expression" dxfId="144" priority="144">
      <formula>IF(B50=3,TRUE,FALSE)</formula>
    </cfRule>
    <cfRule type="expression" dxfId="143" priority="145">
      <formula>IF(B50=2,TRUE,FALSE)</formula>
    </cfRule>
    <cfRule type="expression" dxfId="142" priority="146">
      <formula>IF(B50=1,TRUE,FALSE)</formula>
    </cfRule>
  </conditionalFormatting>
  <conditionalFormatting sqref="C51">
    <cfRule type="expression" dxfId="141" priority="141">
      <formula>IF(B51=3,TRUE,FALSE)</formula>
    </cfRule>
    <cfRule type="expression" dxfId="140" priority="142">
      <formula>IF(B51=2,TRUE,FALSE)</formula>
    </cfRule>
    <cfRule type="expression" dxfId="139" priority="143">
      <formula>IF(B51=1,TRUE,FALSE)</formula>
    </cfRule>
  </conditionalFormatting>
  <conditionalFormatting sqref="C58">
    <cfRule type="expression" dxfId="138" priority="138">
      <formula>IF(B58=3,TRUE,FALSE)</formula>
    </cfRule>
    <cfRule type="expression" dxfId="137" priority="139">
      <formula>IF(B58=2,TRUE,FALSE)</formula>
    </cfRule>
    <cfRule type="expression" dxfId="136" priority="140">
      <formula>IF(B58=1,TRUE,FALSE)</formula>
    </cfRule>
  </conditionalFormatting>
  <conditionalFormatting sqref="C59">
    <cfRule type="expression" dxfId="135" priority="135">
      <formula>IF(B59=3,TRUE,FALSE)</formula>
    </cfRule>
    <cfRule type="expression" dxfId="134" priority="136">
      <formula>IF(B59=2,TRUE,FALSE)</formula>
    </cfRule>
    <cfRule type="expression" dxfId="133" priority="137">
      <formula>IF(B59=1,TRUE,FALSE)</formula>
    </cfRule>
  </conditionalFormatting>
  <conditionalFormatting sqref="C76">
    <cfRule type="expression" dxfId="132" priority="132">
      <formula>IF(B76=3,TRUE,FALSE)</formula>
    </cfRule>
    <cfRule type="expression" dxfId="131" priority="133">
      <formula>IF(B76=2,TRUE,FALSE)</formula>
    </cfRule>
    <cfRule type="expression" dxfId="130" priority="134">
      <formula>IF(B76=1,TRUE,FALSE)</formula>
    </cfRule>
  </conditionalFormatting>
  <conditionalFormatting sqref="C84">
    <cfRule type="expression" dxfId="129" priority="129">
      <formula>IF(B84=3,TRUE,FALSE)</formula>
    </cfRule>
    <cfRule type="expression" dxfId="128" priority="130">
      <formula>IF(B84=2,TRUE,FALSE)</formula>
    </cfRule>
    <cfRule type="expression" dxfId="127" priority="131">
      <formula>IF(B84=1,TRUE,FALSE)</formula>
    </cfRule>
  </conditionalFormatting>
  <conditionalFormatting sqref="C64">
    <cfRule type="expression" dxfId="126" priority="126">
      <formula>IF(B64=3,TRUE,FALSE)</formula>
    </cfRule>
    <cfRule type="expression" dxfId="125" priority="127">
      <formula>IF(B64=2,TRUE,FALSE)</formula>
    </cfRule>
    <cfRule type="expression" dxfId="124" priority="128">
      <formula>IF(B64=1,TRUE,FALSE)</formula>
    </cfRule>
  </conditionalFormatting>
  <conditionalFormatting sqref="C90">
    <cfRule type="expression" dxfId="123" priority="120">
      <formula>IF(B90=3,TRUE,FALSE)</formula>
    </cfRule>
    <cfRule type="expression" dxfId="122" priority="121">
      <formula>IF(B90=2,TRUE,FALSE)</formula>
    </cfRule>
    <cfRule type="expression" dxfId="121" priority="122">
      <formula>IF(B90=1,TRUE,FALSE)</formula>
    </cfRule>
  </conditionalFormatting>
  <conditionalFormatting sqref="C153:C157">
    <cfRule type="expression" dxfId="120" priority="117">
      <formula>IF(B153=3,TRUE,FALSE)</formula>
    </cfRule>
    <cfRule type="expression" dxfId="119" priority="118">
      <formula>IF(B153=2,TRUE,FALSE)</formula>
    </cfRule>
    <cfRule type="expression" dxfId="118" priority="119">
      <formula>IF(B153=1,TRUE,FALSE)</formula>
    </cfRule>
  </conditionalFormatting>
  <conditionalFormatting sqref="C174 C177">
    <cfRule type="expression" dxfId="117" priority="114">
      <formula>IF(B174=3,TRUE,FALSE)</formula>
    </cfRule>
    <cfRule type="expression" dxfId="116" priority="115">
      <formula>IF(B174=2,TRUE,FALSE)</formula>
    </cfRule>
    <cfRule type="expression" dxfId="115" priority="116">
      <formula>IF(B174=1,TRUE,FALSE)</formula>
    </cfRule>
  </conditionalFormatting>
  <conditionalFormatting sqref="C197">
    <cfRule type="expression" dxfId="114" priority="111">
      <formula>IF(B197=3,TRUE,FALSE)</formula>
    </cfRule>
    <cfRule type="expression" dxfId="113" priority="112">
      <formula>IF(B197=2,TRUE,FALSE)</formula>
    </cfRule>
    <cfRule type="expression" dxfId="112" priority="113">
      <formula>IF(B197=1,TRUE,FALSE)</formula>
    </cfRule>
  </conditionalFormatting>
  <conditionalFormatting sqref="C194">
    <cfRule type="expression" dxfId="111" priority="108">
      <formula>IF(B194=3,TRUE,FALSE)</formula>
    </cfRule>
    <cfRule type="expression" dxfId="110" priority="109">
      <formula>IF(B194=2,TRUE,FALSE)</formula>
    </cfRule>
    <cfRule type="expression" dxfId="109" priority="110">
      <formula>IF(B194=1,TRUE,FALSE)</formula>
    </cfRule>
  </conditionalFormatting>
  <conditionalFormatting sqref="C175:C176">
    <cfRule type="expression" dxfId="108" priority="102">
      <formula>IF(B175=3,TRUE,FALSE)</formula>
    </cfRule>
    <cfRule type="expression" dxfId="107" priority="103">
      <formula>IF(B175=2,TRUE,FALSE)</formula>
    </cfRule>
    <cfRule type="expression" dxfId="106" priority="104">
      <formula>IF(B175=1,TRUE,FALSE)</formula>
    </cfRule>
  </conditionalFormatting>
  <conditionalFormatting sqref="C195:C196">
    <cfRule type="expression" dxfId="105" priority="99">
      <formula>IF(B195=3,TRUE,FALSE)</formula>
    </cfRule>
    <cfRule type="expression" dxfId="104" priority="100">
      <formula>IF(B195=2,TRUE,FALSE)</formula>
    </cfRule>
    <cfRule type="expression" dxfId="103" priority="101">
      <formula>IF(B195=1,TRUE,FALSE)</formula>
    </cfRule>
  </conditionalFormatting>
  <conditionalFormatting sqref="C228:C237">
    <cfRule type="expression" dxfId="102" priority="93">
      <formula>IF(B228=3,TRUE,FALSE)</formula>
    </cfRule>
    <cfRule type="expression" dxfId="101" priority="94">
      <formula>IF(B228=2,TRUE,FALSE)</formula>
    </cfRule>
    <cfRule type="expression" dxfId="100" priority="95">
      <formula>IF(B228=1,TRUE,FALSE)</formula>
    </cfRule>
  </conditionalFormatting>
  <conditionalFormatting sqref="C206">
    <cfRule type="expression" dxfId="99" priority="90">
      <formula>IF(B206=3,TRUE,FALSE)</formula>
    </cfRule>
    <cfRule type="expression" dxfId="98" priority="91">
      <formula>IF(B206=2,TRUE,FALSE)</formula>
    </cfRule>
    <cfRule type="expression" dxfId="97" priority="92">
      <formula>IF(B206=1,TRUE,FALSE)</formula>
    </cfRule>
  </conditionalFormatting>
  <conditionalFormatting sqref="C170">
    <cfRule type="expression" dxfId="96" priority="84">
      <formula>IF(B170=3,TRUE,FALSE)</formula>
    </cfRule>
    <cfRule type="expression" dxfId="95" priority="85">
      <formula>IF(B170=2,TRUE,FALSE)</formula>
    </cfRule>
    <cfRule type="expression" dxfId="94" priority="86">
      <formula>IF(B170=1,TRUE,FALSE)</formula>
    </cfRule>
  </conditionalFormatting>
  <conditionalFormatting sqref="C164:C165">
    <cfRule type="expression" dxfId="93" priority="78">
      <formula>IF(B164=3,TRUE,FALSE)</formula>
    </cfRule>
    <cfRule type="expression" dxfId="92" priority="79">
      <formula>IF(B164=2,TRUE,FALSE)</formula>
    </cfRule>
    <cfRule type="expression" dxfId="91" priority="80">
      <formula>IF(B164=1,TRUE,FALSE)</formula>
    </cfRule>
  </conditionalFormatting>
  <conditionalFormatting sqref="C166">
    <cfRule type="expression" dxfId="90" priority="72">
      <formula>IF(B166=3,TRUE,FALSE)</formula>
    </cfRule>
    <cfRule type="expression" dxfId="89" priority="73">
      <formula>IF(B166=2,TRUE,FALSE)</formula>
    </cfRule>
    <cfRule type="expression" dxfId="88" priority="74">
      <formula>IF(B166=1,TRUE,FALSE)</formula>
    </cfRule>
  </conditionalFormatting>
  <conditionalFormatting sqref="C184:C185">
    <cfRule type="expression" dxfId="87" priority="75">
      <formula>IF(B184=3,TRUE,FALSE)</formula>
    </cfRule>
    <cfRule type="expression" dxfId="86" priority="76">
      <formula>IF(B184=2,TRUE,FALSE)</formula>
    </cfRule>
    <cfRule type="expression" dxfId="85" priority="77">
      <formula>IF(B184=1,TRUE,FALSE)</formula>
    </cfRule>
  </conditionalFormatting>
  <conditionalFormatting sqref="C167">
    <cfRule type="expression" dxfId="84" priority="69">
      <formula>IF(B167=3,TRUE,FALSE)</formula>
    </cfRule>
    <cfRule type="expression" dxfId="83" priority="70">
      <formula>IF(B167=2,TRUE,FALSE)</formula>
    </cfRule>
    <cfRule type="expression" dxfId="82" priority="71">
      <formula>IF(B167=1,TRUE,FALSE)</formula>
    </cfRule>
  </conditionalFormatting>
  <conditionalFormatting sqref="C187">
    <cfRule type="expression" dxfId="81" priority="66">
      <formula>IF(B187=3,TRUE,FALSE)</formula>
    </cfRule>
    <cfRule type="expression" dxfId="80" priority="67">
      <formula>IF(B187=2,TRUE,FALSE)</formula>
    </cfRule>
    <cfRule type="expression" dxfId="79" priority="68">
      <formula>IF(B187=1,TRUE,FALSE)</formula>
    </cfRule>
  </conditionalFormatting>
  <conditionalFormatting sqref="C190">
    <cfRule type="expression" dxfId="78" priority="63">
      <formula>IF(B190=3,TRUE,FALSE)</formula>
    </cfRule>
    <cfRule type="expression" dxfId="77" priority="64">
      <formula>IF(B190=2,TRUE,FALSE)</formula>
    </cfRule>
    <cfRule type="expression" dxfId="76" priority="65">
      <formula>IF(B190=1,TRUE,FALSE)</formula>
    </cfRule>
  </conditionalFormatting>
  <conditionalFormatting sqref="C172">
    <cfRule type="expression" dxfId="75" priority="60">
      <formula>IF(B172=3,TRUE,FALSE)</formula>
    </cfRule>
    <cfRule type="expression" dxfId="74" priority="61">
      <formula>IF(B172=2,TRUE,FALSE)</formula>
    </cfRule>
    <cfRule type="expression" dxfId="73" priority="62">
      <formula>IF(B172=1,TRUE,FALSE)</formula>
    </cfRule>
  </conditionalFormatting>
  <conditionalFormatting sqref="C192">
    <cfRule type="expression" dxfId="72" priority="57">
      <formula>IF(B192=3,TRUE,FALSE)</formula>
    </cfRule>
    <cfRule type="expression" dxfId="71" priority="58">
      <formula>IF(B192=2,TRUE,FALSE)</formula>
    </cfRule>
    <cfRule type="expression" dxfId="70" priority="59">
      <formula>IF(B192=1,TRUE,FALSE)</formula>
    </cfRule>
  </conditionalFormatting>
  <conditionalFormatting sqref="C34 C25:C30">
    <cfRule type="expression" dxfId="69" priority="54">
      <formula>IF(B25=3,TRUE,FALSE)</formula>
    </cfRule>
    <cfRule type="expression" dxfId="68" priority="55">
      <formula>IF(B25=2,TRUE,FALSE)</formula>
    </cfRule>
    <cfRule type="expression" dxfId="67" priority="56">
      <formula>IF(B25=1,TRUE,FALSE)</formula>
    </cfRule>
  </conditionalFormatting>
  <conditionalFormatting sqref="C31:C33">
    <cfRule type="expression" dxfId="66" priority="51">
      <formula>IF(B31=3,TRUE,FALSE)</formula>
    </cfRule>
    <cfRule type="expression" dxfId="65" priority="52">
      <formula>IF(B31=2,TRUE,FALSE)</formula>
    </cfRule>
    <cfRule type="expression" dxfId="64" priority="53">
      <formula>IF(B31=1,TRUE,FALSE)</formula>
    </cfRule>
  </conditionalFormatting>
  <conditionalFormatting sqref="C44 C35:C40">
    <cfRule type="expression" dxfId="63" priority="48">
      <formula>IF(B35=3,TRUE,FALSE)</formula>
    </cfRule>
    <cfRule type="expression" dxfId="62" priority="49">
      <formula>IF(B35=2,TRUE,FALSE)</formula>
    </cfRule>
    <cfRule type="expression" dxfId="61" priority="50">
      <formula>IF(B35=1,TRUE,FALSE)</formula>
    </cfRule>
  </conditionalFormatting>
  <conditionalFormatting sqref="C41:C43">
    <cfRule type="expression" dxfId="60" priority="45">
      <formula>IF(B41=3,TRUE,FALSE)</formula>
    </cfRule>
    <cfRule type="expression" dxfId="59" priority="46">
      <formula>IF(B41=2,TRUE,FALSE)</formula>
    </cfRule>
    <cfRule type="expression" dxfId="58" priority="47">
      <formula>IF(B41=1,TRUE,FALSE)</formula>
    </cfRule>
  </conditionalFormatting>
  <conditionalFormatting sqref="C106:C107">
    <cfRule type="expression" dxfId="57" priority="42">
      <formula>IF(B106=3,TRUE,FALSE)</formula>
    </cfRule>
    <cfRule type="expression" dxfId="56" priority="43">
      <formula>IF(B106=2,TRUE,FALSE)</formula>
    </cfRule>
    <cfRule type="expression" dxfId="55" priority="44">
      <formula>IF(B106=1,TRUE,FALSE)</formula>
    </cfRule>
  </conditionalFormatting>
  <conditionalFormatting sqref="C111:C112">
    <cfRule type="expression" dxfId="54" priority="39">
      <formula>IF(B111=3,TRUE,FALSE)</formula>
    </cfRule>
    <cfRule type="expression" dxfId="53" priority="40">
      <formula>IF(B111=2,TRUE,FALSE)</formula>
    </cfRule>
    <cfRule type="expression" dxfId="52" priority="41">
      <formula>IF(B111=1,TRUE,FALSE)</formula>
    </cfRule>
  </conditionalFormatting>
  <conditionalFormatting sqref="C108:C110">
    <cfRule type="expression" dxfId="51" priority="33">
      <formula>IF(B108=3,TRUE,FALSE)</formula>
    </cfRule>
    <cfRule type="expression" dxfId="50" priority="34">
      <formula>IF(B108=2,TRUE,FALSE)</formula>
    </cfRule>
    <cfRule type="expression" dxfId="49" priority="35">
      <formula>IF(B108=1,TRUE,FALSE)</formula>
    </cfRule>
  </conditionalFormatting>
  <conditionalFormatting sqref="C113:C115">
    <cfRule type="expression" dxfId="48" priority="30">
      <formula>IF(B113=3,TRUE,FALSE)</formula>
    </cfRule>
    <cfRule type="expression" dxfId="47" priority="31">
      <formula>IF(B113=2,TRUE,FALSE)</formula>
    </cfRule>
    <cfRule type="expression" dxfId="46" priority="32">
      <formula>IF(B113=1,TRUE,FALSE)</formula>
    </cfRule>
  </conditionalFormatting>
  <conditionalFormatting sqref="C116:C120">
    <cfRule type="expression" dxfId="45" priority="27">
      <formula>IF(B116=3,TRUE,FALSE)</formula>
    </cfRule>
    <cfRule type="expression" dxfId="44" priority="28">
      <formula>IF(B116=2,TRUE,FALSE)</formula>
    </cfRule>
    <cfRule type="expression" dxfId="43" priority="29">
      <formula>IF(B116=1,TRUE,FALSE)</formula>
    </cfRule>
  </conditionalFormatting>
  <conditionalFormatting sqref="C121:C122">
    <cfRule type="expression" dxfId="42" priority="24">
      <formula>IF(B121=3,TRUE,FALSE)</formula>
    </cfRule>
    <cfRule type="expression" dxfId="41" priority="25">
      <formula>IF(B121=2,TRUE,FALSE)</formula>
    </cfRule>
    <cfRule type="expression" dxfId="40" priority="26">
      <formula>IF(B121=1,TRUE,FALSE)</formula>
    </cfRule>
  </conditionalFormatting>
  <conditionalFormatting sqref="C126:C127">
    <cfRule type="expression" dxfId="39" priority="21">
      <formula>IF(B126=3,TRUE,FALSE)</formula>
    </cfRule>
    <cfRule type="expression" dxfId="38" priority="22">
      <formula>IF(B126=2,TRUE,FALSE)</formula>
    </cfRule>
    <cfRule type="expression" dxfId="37" priority="23">
      <formula>IF(B126=1,TRUE,FALSE)</formula>
    </cfRule>
  </conditionalFormatting>
  <conditionalFormatting sqref="C123:C125">
    <cfRule type="expression" dxfId="36" priority="18">
      <formula>IF(B123=3,TRUE,FALSE)</formula>
    </cfRule>
    <cfRule type="expression" dxfId="35" priority="19">
      <formula>IF(B123=2,TRUE,FALSE)</formula>
    </cfRule>
    <cfRule type="expression" dxfId="34" priority="20">
      <formula>IF(B123=1,TRUE,FALSE)</formula>
    </cfRule>
  </conditionalFormatting>
  <conditionalFormatting sqref="C128:C130">
    <cfRule type="expression" dxfId="33" priority="15">
      <formula>IF(B128=3,TRUE,FALSE)</formula>
    </cfRule>
    <cfRule type="expression" dxfId="32" priority="16">
      <formula>IF(B128=2,TRUE,FALSE)</formula>
    </cfRule>
    <cfRule type="expression" dxfId="31" priority="17">
      <formula>IF(B128=1,TRUE,FALSE)</formula>
    </cfRule>
  </conditionalFormatting>
  <conditionalFormatting sqref="H4:H203">
    <cfRule type="expression" dxfId="30" priority="14">
      <formula>IF(VLOOKUP(D4,part_details,13,FALSE)&gt;=H4,TRUE,FALSE)</formula>
    </cfRule>
  </conditionalFormatting>
  <conditionalFormatting sqref="D4:D96 D98:D132 D134:D467">
    <cfRule type="expression" dxfId="29" priority="180">
      <formula>IF(F4="x",TRUE,FALSE)</formula>
    </cfRule>
  </conditionalFormatting>
  <conditionalFormatting sqref="C97">
    <cfRule type="expression" dxfId="28" priority="8">
      <formula>IF(B97=3,TRUE,FALSE)</formula>
    </cfRule>
    <cfRule type="expression" dxfId="27" priority="9">
      <formula>IF(B97=2,TRUE,FALSE)</formula>
    </cfRule>
    <cfRule type="expression" dxfId="26" priority="10">
      <formula>IF(B97=1,TRUE,FALSE)</formula>
    </cfRule>
  </conditionalFormatting>
  <conditionalFormatting sqref="D97">
    <cfRule type="expression" dxfId="25" priority="6">
      <formula>IF(F97="x",TRUE,FALSE)</formula>
    </cfRule>
  </conditionalFormatting>
  <conditionalFormatting sqref="D133">
    <cfRule type="expression" dxfId="24" priority="1">
      <formula>IF(F133="x",TRUE,FALSE)</formula>
    </cfRule>
  </conditionalFormatting>
  <conditionalFormatting sqref="C133">
    <cfRule type="expression" dxfId="23" priority="3">
      <formula>IF(B133=3,TRUE,FALSE)</formula>
    </cfRule>
    <cfRule type="expression" dxfId="22" priority="4">
      <formula>IF(B133=2,TRUE,FALSE)</formula>
    </cfRule>
    <cfRule type="expression" dxfId="21" priority="5">
      <formula>IF(B133=1,TRUE,FALSE)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3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638" sqref="R638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6.85546875" style="11" customWidth="1"/>
    <col min="13" max="13" width="9.7109375" style="38" customWidth="1"/>
    <col min="14" max="14" width="11.42578125" style="38" customWidth="1"/>
    <col min="15" max="15" width="10" style="38" customWidth="1"/>
    <col min="16" max="16" width="13.85546875" style="50" customWidth="1"/>
    <col min="17" max="17" width="14" style="1" customWidth="1"/>
    <col min="18" max="18" width="36.42578125" style="1" customWidth="1"/>
    <col min="19" max="19" width="18.28515625" style="1" customWidth="1"/>
    <col min="20" max="16384" width="9.140625" style="1"/>
  </cols>
  <sheetData>
    <row r="1" spans="1:19" ht="30" x14ac:dyDescent="0.25">
      <c r="D1" s="63"/>
      <c r="K1" s="57" t="s">
        <v>771</v>
      </c>
      <c r="P1" s="56" t="s">
        <v>944</v>
      </c>
    </row>
    <row r="2" spans="1:19" x14ac:dyDescent="0.25">
      <c r="K2" s="3">
        <f>SUM(Table1[Ideal cost])</f>
        <v>1831.3146206939286</v>
      </c>
      <c r="L2" s="3"/>
      <c r="P2" s="51">
        <f>SUM(Table1[Remaining Extended cost])</f>
        <v>1591.0870829200001</v>
      </c>
      <c r="Q2" s="3">
        <f>SUM(Table1[Cost of excess material])</f>
        <v>131.76846225171232</v>
      </c>
      <c r="R2" s="1" t="s">
        <v>6</v>
      </c>
      <c r="S2" s="3">
        <f>SUM(Table1[Buy-now costs])</f>
        <v>349.37895791999989</v>
      </c>
    </row>
    <row r="3" spans="1:1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917</v>
      </c>
      <c r="I3" s="12" t="s">
        <v>6</v>
      </c>
      <c r="J3" s="48" t="s">
        <v>695</v>
      </c>
      <c r="K3" s="15" t="s">
        <v>770</v>
      </c>
      <c r="L3" s="15" t="s">
        <v>772</v>
      </c>
      <c r="M3" s="39" t="s">
        <v>879</v>
      </c>
      <c r="N3" s="48" t="s">
        <v>697</v>
      </c>
      <c r="O3" s="48" t="s">
        <v>696</v>
      </c>
      <c r="P3" s="52" t="s">
        <v>918</v>
      </c>
      <c r="Q3" s="37" t="s">
        <v>920</v>
      </c>
      <c r="R3" s="37" t="s">
        <v>880</v>
      </c>
      <c r="S3" s="37" t="s">
        <v>952</v>
      </c>
    </row>
    <row r="4" spans="1:19" x14ac:dyDescent="0.25">
      <c r="A4" s="1" t="s">
        <v>7</v>
      </c>
      <c r="B4" s="4" t="s">
        <v>727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726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137.435</v>
      </c>
      <c r="L4" s="10"/>
      <c r="M4" s="40"/>
      <c r="N4" s="49">
        <f>CEILING((Table1[[#This Row],[extended quantity]]-Table1[[#This Row],[quantity on-hand]])/Table1[[#This Row],[Minimum order quantity]],1)*Table1[[#This Row],[Minimum order quantity]]</f>
        <v>1</v>
      </c>
      <c r="O4" s="49">
        <f>Table1[[#This Row],[Order quantity]]+Table1[[#This Row],[quantity on-hand]]-Table1[[#This Row],[extended quantity]]</f>
        <v>0</v>
      </c>
      <c r="P4" s="51">
        <f>IFERROR(Table1[[#This Row],[Order quantity]]*(Table1[[#This Row],[Cost ]]+Table1[[#This Row],[shipping]]+Table1[[#This Row],[Tax]]),0)</f>
        <v>137.435</v>
      </c>
      <c r="Q4" s="36">
        <f>IFERROR(IF(Table1[[#This Row],[Order quantity]]=0,0,Table1[[#This Row],[leftover material]]*(Table1[[#This Row],[Cost ]]+Table1[[#This Row],[shipping]]+Table1[[#This Row],[Tax]])),0)</f>
        <v>0</v>
      </c>
      <c r="R4" s="36"/>
      <c r="S4" s="36">
        <f>IF(ISNA(VLOOKUP(Table1[[#This Row],[Part Number]],'Multi-level BOM'!V$4:V$449,1,FALSE)),0,Table1[[#This Row],[Remaining Extended cost]])</f>
        <v>0</v>
      </c>
    </row>
    <row r="5" spans="1:19" x14ac:dyDescent="0.25">
      <c r="A5" s="1" t="s">
        <v>8</v>
      </c>
      <c r="B5" s="4" t="s">
        <v>728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96.435000000000002</v>
      </c>
      <c r="L5" s="10"/>
      <c r="M5" s="40"/>
      <c r="N5" s="49">
        <f>CEILING((Table1[[#This Row],[extended quantity]]-Table1[[#This Row],[quantity on-hand]])/Table1[[#This Row],[Minimum order quantity]],1)*Table1[[#This Row],[Minimum order quantity]]</f>
        <v>1</v>
      </c>
      <c r="O5" s="49">
        <f>Table1[[#This Row],[Order quantity]]+Table1[[#This Row],[quantity on-hand]]-Table1[[#This Row],[extended quantity]]</f>
        <v>0</v>
      </c>
      <c r="P5" s="51">
        <f>IFERROR(Table1[[#This Row],[Order quantity]]*(Table1[[#This Row],[Cost ]]+Table1[[#This Row],[shipping]]+Table1[[#This Row],[Tax]]),0)</f>
        <v>96.435000000000002</v>
      </c>
      <c r="Q5" s="36">
        <f>IFERROR(IF(Table1[[#This Row],[Order quantity]]=0,0,Table1[[#This Row],[leftover material]]*(Table1[[#This Row],[Cost ]]+Table1[[#This Row],[shipping]]+Table1[[#This Row],[Tax]])),0)</f>
        <v>0</v>
      </c>
      <c r="R5" s="36"/>
      <c r="S5" s="36">
        <f>IF(ISNA(VLOOKUP(Table1[[#This Row],[Part Number]],'Multi-level BOM'!V$4:V$449,1,FALSE)),0,Table1[[#This Row],[Remaining Extended cost]])</f>
        <v>0</v>
      </c>
    </row>
    <row r="6" spans="1:19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10"/>
      <c r="M6" s="40">
        <v>20</v>
      </c>
      <c r="N6" s="49">
        <f>CEILING((Table1[[#This Row],[extended quantity]]-Table1[[#This Row],[quantity on-hand]])/Table1[[#This Row],[Minimum order quantity]],1)*Table1[[#This Row],[Minimum order quantity]]</f>
        <v>10</v>
      </c>
      <c r="O6" s="49">
        <f>Table1[[#This Row],[Order quantity]]+Table1[[#This Row],[quantity on-hand]]-Table1[[#This Row],[extended quantity]]</f>
        <v>2</v>
      </c>
      <c r="P6" s="51">
        <f>IFERROR(Table1[[#This Row],[Order quantity]]*(Table1[[#This Row],[Cost ]]+Table1[[#This Row],[shipping]]+Table1[[#This Row],[Tax]]),0)</f>
        <v>14.7041</v>
      </c>
      <c r="Q6" s="36">
        <f>IFERROR(IF(Table1[[#This Row],[Order quantity]]=0,0,Table1[[#This Row],[leftover material]]*(Table1[[#This Row],[Cost ]]+Table1[[#This Row],[shipping]]+Table1[[#This Row],[Tax]])),0)</f>
        <v>2.94082</v>
      </c>
      <c r="R6" s="36" t="s">
        <v>924</v>
      </c>
      <c r="S6" s="36">
        <f>IF(ISNA(VLOOKUP(Table1[[#This Row],[Part Number]],'Multi-level BOM'!V$4:V$449,1,FALSE)),0,Table1[[#This Row],[Remaining Extended cost]])</f>
        <v>0</v>
      </c>
    </row>
    <row r="7" spans="1:1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10"/>
      <c r="M7" s="40">
        <v>300</v>
      </c>
      <c r="N7" s="49">
        <f>CEILING((Table1[[#This Row],[extended quantity]]-Table1[[#This Row],[quantity on-hand]])/Table1[[#This Row],[Minimum order quantity]],1)*Table1[[#This Row],[Minimum order quantity]]</f>
        <v>300</v>
      </c>
      <c r="O7" s="49">
        <f>Table1[[#This Row],[Order quantity]]+Table1[[#This Row],[quantity on-hand]]-Table1[[#This Row],[extended quantity]]</f>
        <v>286.2</v>
      </c>
      <c r="P7" s="51">
        <f>IFERROR(Table1[[#This Row],[Order quantity]]*(Table1[[#This Row],[Cost ]]+Table1[[#This Row],[shipping]]+Table1[[#This Row],[Tax]]),0)</f>
        <v>5.5535499999999995</v>
      </c>
      <c r="Q7" s="36">
        <f>IFERROR(IF(Table1[[#This Row],[Order quantity]]=0,0,Table1[[#This Row],[leftover material]]*(Table1[[#This Row],[Cost ]]+Table1[[#This Row],[shipping]]+Table1[[#This Row],[Tax]])),0)</f>
        <v>5.2980866999999989</v>
      </c>
      <c r="R7" s="36" t="s">
        <v>881</v>
      </c>
      <c r="S7" s="36">
        <f>IF(ISNA(VLOOKUP(Table1[[#This Row],[Part Number]],'Multi-level BOM'!V$4:V$449,1,FALSE)),0,Table1[[#This Row],[Remaining Extended cost]])</f>
        <v>0</v>
      </c>
    </row>
    <row r="8" spans="1:1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10"/>
      <c r="M8" s="40">
        <v>15</v>
      </c>
      <c r="N8" s="49">
        <f>CEILING((Table1[[#This Row],[extended quantity]]-Table1[[#This Row],[quantity on-hand]])/Table1[[#This Row],[Minimum order quantity]],1)*Table1[[#This Row],[Minimum order quantity]]</f>
        <v>0</v>
      </c>
      <c r="O8" s="49">
        <f>Table1[[#This Row],[Order quantity]]+Table1[[#This Row],[quantity on-hand]]-Table1[[#This Row],[extended quantity]]</f>
        <v>1</v>
      </c>
      <c r="P8" s="51">
        <f>IFERROR(Table1[[#This Row],[Order quantity]]*(Table1[[#This Row],[Cost ]]+Table1[[#This Row],[shipping]]+Table1[[#This Row],[Tax]]),0)</f>
        <v>0</v>
      </c>
      <c r="Q8" s="36">
        <f>IFERROR(IF(Table1[[#This Row],[Order quantity]]=0,0,Table1[[#This Row],[leftover material]]*(Table1[[#This Row],[Cost ]]+Table1[[#This Row],[shipping]]+Table1[[#This Row],[Tax]])),0)</f>
        <v>0</v>
      </c>
      <c r="R8" s="3" t="s">
        <v>881</v>
      </c>
      <c r="S8" s="36">
        <f>IF(ISNA(VLOOKUP(Table1[[#This Row],[Part Number]],'Multi-level BOM'!V$4:V$449,1,FALSE)),0,Table1[[#This Row],[Remaining Extended cost]])</f>
        <v>0</v>
      </c>
    </row>
    <row r="9" spans="1:19" x14ac:dyDescent="0.25">
      <c r="A9" s="1" t="s">
        <v>12</v>
      </c>
      <c r="B9" s="4" t="s">
        <v>1000</v>
      </c>
      <c r="C9" s="1" t="s">
        <v>938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999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10"/>
      <c r="M9" s="40"/>
      <c r="N9" s="49">
        <f>CEILING((Table1[[#This Row],[extended quantity]]-Table1[[#This Row],[quantity on-hand]])/Table1[[#This Row],[Minimum order quantity]],1)*Table1[[#This Row],[Minimum order quantity]]</f>
        <v>4</v>
      </c>
      <c r="O9" s="49">
        <f>Table1[[#This Row],[Order quantity]]+Table1[[#This Row],[quantity on-hand]]-Table1[[#This Row],[extended quantity]]</f>
        <v>0</v>
      </c>
      <c r="P9" s="51">
        <f>IFERROR(Table1[[#This Row],[Order quantity]]*(Table1[[#This Row],[Cost ]]+Table1[[#This Row],[shipping]]+Table1[[#This Row],[Tax]]),0)</f>
        <v>2.8069576661548576</v>
      </c>
      <c r="Q9" s="36">
        <f>IFERROR(IF(Table1[[#This Row],[Order quantity]]=0,0,Table1[[#This Row],[leftover material]]*(Table1[[#This Row],[Cost ]]+Table1[[#This Row],[shipping]]+Table1[[#This Row],[Tax]])),0)</f>
        <v>0</v>
      </c>
      <c r="R9" s="3" t="s">
        <v>1002</v>
      </c>
      <c r="S9" s="59">
        <f>IF(ISNA(VLOOKUP(Table1[[#This Row],[Part Number]],'Multi-level BOM'!V$4:V$449,1,FALSE)),0,Table1[[#This Row],[Remaining Extended cost]])</f>
        <v>2.8069576661548576</v>
      </c>
    </row>
    <row r="10" spans="1:19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10"/>
      <c r="M10" s="40">
        <v>50</v>
      </c>
      <c r="N10" s="49">
        <f>CEILING((Table1[[#This Row],[extended quantity]]-Table1[[#This Row],[quantity on-hand]])/Table1[[#This Row],[Minimum order quantity]],1)*Table1[[#This Row],[Minimum order quantity]]</f>
        <v>0</v>
      </c>
      <c r="O10" s="49">
        <f>Table1[[#This Row],[Order quantity]]+Table1[[#This Row],[quantity on-hand]]-Table1[[#This Row],[extended quantity]]</f>
        <v>14</v>
      </c>
      <c r="P10" s="51">
        <f>IFERROR(Table1[[#This Row],[Order quantity]]*(Table1[[#This Row],[Cost ]]+Table1[[#This Row],[shipping]]+Table1[[#This Row],[Tax]]),0)</f>
        <v>0</v>
      </c>
      <c r="Q10" s="36">
        <f>IFERROR(IF(Table1[[#This Row],[Order quantity]]=0,0,Table1[[#This Row],[leftover material]]*(Table1[[#This Row],[Cost ]]+Table1[[#This Row],[shipping]]+Table1[[#This Row],[Tax]])),0)</f>
        <v>0</v>
      </c>
      <c r="R10" s="36" t="s">
        <v>923</v>
      </c>
      <c r="S10" s="36">
        <f>IF(ISNA(VLOOKUP(Table1[[#This Row],[Part Number]],'Multi-level BOM'!V$4:V$449,1,FALSE)),0,Table1[[#This Row],[Remaining Extended cost]])</f>
        <v>0</v>
      </c>
    </row>
    <row r="11" spans="1:19" ht="30" x14ac:dyDescent="0.25">
      <c r="A11" s="1" t="s">
        <v>14</v>
      </c>
      <c r="B11" s="4" t="s">
        <v>688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10"/>
      <c r="M11" s="40"/>
      <c r="N11" s="49">
        <f>CEILING((Table1[[#This Row],[extended quantity]]-Table1[[#This Row],[quantity on-hand]])/Table1[[#This Row],[Minimum order quantity]],1)*Table1[[#This Row],[Minimum order quantity]]</f>
        <v>2</v>
      </c>
      <c r="O11" s="49">
        <f>Table1[[#This Row],[Order quantity]]+Table1[[#This Row],[quantity on-hand]]-Table1[[#This Row],[extended quantity]]</f>
        <v>0</v>
      </c>
      <c r="P11" s="51">
        <f>IFERROR(Table1[[#This Row],[Order quantity]]*(Table1[[#This Row],[Cost ]]+Table1[[#This Row],[shipping]]+Table1[[#This Row],[Tax]]),0)</f>
        <v>76.692399999999992</v>
      </c>
      <c r="Q11" s="36">
        <f>IFERROR(IF(Table1[[#This Row],[Order quantity]]=0,0,Table1[[#This Row],[leftover material]]*(Table1[[#This Row],[Cost ]]+Table1[[#This Row],[shipping]]+Table1[[#This Row],[Tax]])),0)</f>
        <v>0</v>
      </c>
      <c r="R11" s="36"/>
      <c r="S11" s="36">
        <f>IF(ISNA(VLOOKUP(Table1[[#This Row],[Part Number]],'Multi-level BOM'!V$4:V$449,1,FALSE)),0,Table1[[#This Row],[Remaining Extended cost]])</f>
        <v>0</v>
      </c>
    </row>
    <row r="12" spans="1:19" ht="45" x14ac:dyDescent="0.25">
      <c r="A12" s="1" t="s">
        <v>15</v>
      </c>
      <c r="B12" s="16" t="s">
        <v>756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10"/>
      <c r="M12" s="40">
        <v>600</v>
      </c>
      <c r="N12" s="49">
        <f>CEILING((Table1[[#This Row],[extended quantity]]-Table1[[#This Row],[quantity on-hand]])/Table1[[#This Row],[Minimum order quantity]],1)*Table1[[#This Row],[Minimum order quantity]]</f>
        <v>0</v>
      </c>
      <c r="O12" s="49">
        <f>Table1[[#This Row],[Order quantity]]+Table1[[#This Row],[quantity on-hand]]-Table1[[#This Row],[extended quantity]]</f>
        <v>247</v>
      </c>
      <c r="P12" s="51">
        <f>IFERROR(Table1[[#This Row],[Order quantity]]*(Table1[[#This Row],[Cost ]]+Table1[[#This Row],[shipping]]+Table1[[#This Row],[Tax]]),0)</f>
        <v>0</v>
      </c>
      <c r="Q12" s="36">
        <f>IFERROR(IF(Table1[[#This Row],[Order quantity]]=0,0,Table1[[#This Row],[leftover material]]*(Table1[[#This Row],[Cost ]]+Table1[[#This Row],[shipping]]+Table1[[#This Row],[Tax]])),0)</f>
        <v>0</v>
      </c>
      <c r="R12" s="36" t="s">
        <v>881</v>
      </c>
      <c r="S12" s="36">
        <f>IF(ISNA(VLOOKUP(Table1[[#This Row],[Part Number]],'Multi-level BOM'!V$4:V$449,1,FALSE)),0,Table1[[#This Row],[Remaining Extended cost]])</f>
        <v>0</v>
      </c>
    </row>
    <row r="13" spans="1:19" ht="30" x14ac:dyDescent="0.25">
      <c r="A13" s="1" t="s">
        <v>16</v>
      </c>
      <c r="B13" s="4" t="s">
        <v>747</v>
      </c>
      <c r="C13" s="1" t="s">
        <v>938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967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10"/>
      <c r="M13" s="40"/>
      <c r="N13" s="49">
        <f>CEILING((Table1[[#This Row],[extended quantity]]-Table1[[#This Row],[quantity on-hand]])/Table1[[#This Row],[Minimum order quantity]],1)*Table1[[#This Row],[Minimum order quantity]]</f>
        <v>4</v>
      </c>
      <c r="O13" s="49">
        <f>Table1[[#This Row],[Order quantity]]+Table1[[#This Row],[quantity on-hand]]-Table1[[#This Row],[extended quantity]]</f>
        <v>0</v>
      </c>
      <c r="P13" s="51">
        <f>IFERROR(Table1[[#This Row],[Order quantity]]*(Table1[[#This Row],[Cost ]]+Table1[[#This Row],[shipping]]+Table1[[#This Row],[Tax]]),0)</f>
        <v>1.9263434963807844</v>
      </c>
      <c r="Q13" s="36">
        <f>IFERROR(IF(Table1[[#This Row],[Order quantity]]=0,0,Table1[[#This Row],[leftover material]]*(Table1[[#This Row],[Cost ]]+Table1[[#This Row],[shipping]]+Table1[[#This Row],[Tax]])),0)</f>
        <v>0</v>
      </c>
      <c r="R13" s="3" t="s">
        <v>1002</v>
      </c>
      <c r="S13" s="59">
        <f>IF(ISNA(VLOOKUP(Table1[[#This Row],[Part Number]],'Multi-level BOM'!V$4:V$449,1,FALSE)),0,Table1[[#This Row],[Remaining Extended cost]])</f>
        <v>1.9263434963807844</v>
      </c>
    </row>
    <row r="14" spans="1:19" ht="45" x14ac:dyDescent="0.25">
      <c r="A14" s="1" t="s">
        <v>17</v>
      </c>
      <c r="B14" s="4" t="s">
        <v>685</v>
      </c>
      <c r="C14" s="1" t="s">
        <v>701</v>
      </c>
      <c r="D14" s="3">
        <v>25.91</v>
      </c>
      <c r="E14" s="3">
        <v>2.99</v>
      </c>
      <c r="F14" s="3">
        <v>0</v>
      </c>
      <c r="G14" s="5" t="s">
        <v>686</v>
      </c>
      <c r="H14" s="2">
        <v>1</v>
      </c>
      <c r="I14" s="1" t="s">
        <v>991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144.5</v>
      </c>
      <c r="L14" s="10"/>
      <c r="M14" s="40">
        <v>3</v>
      </c>
      <c r="N14" s="49">
        <f>CEILING((Table1[[#This Row],[extended quantity]]-Table1[[#This Row],[quantity on-hand]])/Table1[[#This Row],[Minimum order quantity]],1)*Table1[[#This Row],[Minimum order quantity]]</f>
        <v>2</v>
      </c>
      <c r="O14" s="49">
        <f>Table1[[#This Row],[Order quantity]]+Table1[[#This Row],[quantity on-hand]]-Table1[[#This Row],[extended quantity]]</f>
        <v>0</v>
      </c>
      <c r="P14" s="51">
        <f>IFERROR(Table1[[#This Row],[Order quantity]]*(Table1[[#This Row],[Cost ]]+Table1[[#This Row],[shipping]]+Table1[[#This Row],[Tax]]),0)</f>
        <v>57.8</v>
      </c>
      <c r="Q14" s="36">
        <f>IFERROR(IF(Table1[[#This Row],[Order quantity]]=0,0,Table1[[#This Row],[leftover material]]*(Table1[[#This Row],[Cost ]]+Table1[[#This Row],[shipping]]+Table1[[#This Row],[Tax]])),0)</f>
        <v>0</v>
      </c>
      <c r="R14" s="36" t="s">
        <v>919</v>
      </c>
      <c r="S14" s="36">
        <f>IF(ISNA(VLOOKUP(Table1[[#This Row],[Part Number]],'Multi-level BOM'!V$4:V$449,1,FALSE)),0,Table1[[#This Row],[Remaining Extended cost]])</f>
        <v>57.8</v>
      </c>
    </row>
    <row r="15" spans="1:19" ht="45" x14ac:dyDescent="0.25">
      <c r="A15" s="1" t="s">
        <v>18</v>
      </c>
      <c r="B15" s="4" t="s">
        <v>764</v>
      </c>
      <c r="C15" s="1" t="s">
        <v>938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969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10"/>
      <c r="M15" s="40"/>
      <c r="N15" s="49">
        <f>CEILING((Table1[[#This Row],[extended quantity]]-Table1[[#This Row],[quantity on-hand]])/Table1[[#This Row],[Minimum order quantity]],1)*Table1[[#This Row],[Minimum order quantity]]</f>
        <v>100</v>
      </c>
      <c r="O15" s="49">
        <f>Table1[[#This Row],[Order quantity]]+Table1[[#This Row],[quantity on-hand]]-Table1[[#This Row],[extended quantity]]</f>
        <v>35</v>
      </c>
      <c r="P15" s="51">
        <f>IFERROR(Table1[[#This Row],[Order quantity]]*(Table1[[#This Row],[Cost ]]+Table1[[#This Row],[shipping]]+Table1[[#This Row],[Tax]]),0)</f>
        <v>12.590030708488698</v>
      </c>
      <c r="Q15" s="36">
        <f>IFERROR(IF(Table1[[#This Row],[Order quantity]]=0,0,Table1[[#This Row],[leftover material]]*(Table1[[#This Row],[Cost ]]+Table1[[#This Row],[shipping]]+Table1[[#This Row],[Tax]])),0)</f>
        <v>4.4065107479710441</v>
      </c>
      <c r="R15" s="3" t="s">
        <v>1002</v>
      </c>
      <c r="S15" s="59">
        <f>IF(ISNA(VLOOKUP(Table1[[#This Row],[Part Number]],'Multi-level BOM'!V$4:V$449,1,FALSE)),0,Table1[[#This Row],[Remaining Extended cost]])</f>
        <v>12.590030708488698</v>
      </c>
    </row>
    <row r="16" spans="1:19" ht="45" x14ac:dyDescent="0.25">
      <c r="A16" s="1" t="s">
        <v>19</v>
      </c>
      <c r="B16" s="4" t="s">
        <v>689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690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10"/>
      <c r="M16" s="40"/>
      <c r="N16" s="49">
        <f>CEILING((Table1[[#This Row],[extended quantity]]-Table1[[#This Row],[quantity on-hand]])/Table1[[#This Row],[Minimum order quantity]],1)*Table1[[#This Row],[Minimum order quantity]]</f>
        <v>4</v>
      </c>
      <c r="O16" s="49">
        <f>Table1[[#This Row],[Order quantity]]+Table1[[#This Row],[quantity on-hand]]-Table1[[#This Row],[extended quantity]]</f>
        <v>2</v>
      </c>
      <c r="P16" s="51">
        <f>IFERROR(Table1[[#This Row],[Order quantity]]*(Table1[[#This Row],[Cost ]]+Table1[[#This Row],[shipping]]+Table1[[#This Row],[Tax]]),0)</f>
        <v>12.535</v>
      </c>
      <c r="Q16" s="36">
        <f>IFERROR(IF(Table1[[#This Row],[Order quantity]]=0,0,Table1[[#This Row],[leftover material]]*(Table1[[#This Row],[Cost ]]+Table1[[#This Row],[shipping]]+Table1[[#This Row],[Tax]])),0)</f>
        <v>6.2675000000000001</v>
      </c>
      <c r="R16" s="3" t="s">
        <v>1007</v>
      </c>
      <c r="S16" s="36">
        <f>IF(ISNA(VLOOKUP(Table1[[#This Row],[Part Number]],'Multi-level BOM'!V$4:V$449,1,FALSE)),0,Table1[[#This Row],[Remaining Extended cost]])</f>
        <v>12.535</v>
      </c>
    </row>
    <row r="17" spans="1:19" ht="30" x14ac:dyDescent="0.25">
      <c r="A17" s="1" t="s">
        <v>20</v>
      </c>
      <c r="B17" s="4" t="s">
        <v>947</v>
      </c>
      <c r="C17" s="1" t="s">
        <v>694</v>
      </c>
      <c r="D17" s="3">
        <v>38.68</v>
      </c>
      <c r="E17" s="3">
        <f>19.24/3</f>
        <v>6.4133333333333331</v>
      </c>
      <c r="F17" s="3">
        <f>9%*Table1[[#This Row],[Cost ]]</f>
        <v>3.4811999999999999</v>
      </c>
      <c r="G17" s="1" t="s">
        <v>946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145.7236</v>
      </c>
      <c r="L17" s="10"/>
      <c r="M17" s="40"/>
      <c r="N17" s="49">
        <f>CEILING((Table1[[#This Row],[extended quantity]]-Table1[[#This Row],[quantity on-hand]])/Table1[[#This Row],[Minimum order quantity]],1)*Table1[[#This Row],[Minimum order quantity]]</f>
        <v>3</v>
      </c>
      <c r="O17" s="49">
        <f>Table1[[#This Row],[Order quantity]]+Table1[[#This Row],[quantity on-hand]]-Table1[[#This Row],[extended quantity]]</f>
        <v>0</v>
      </c>
      <c r="P17" s="51">
        <f>IFERROR(Table1[[#This Row],[Order quantity]]*(Table1[[#This Row],[Cost ]]+Table1[[#This Row],[shipping]]+Table1[[#This Row],[Tax]]),0)</f>
        <v>145.7236</v>
      </c>
      <c r="Q17" s="36">
        <f>IFERROR(IF(Table1[[#This Row],[Order quantity]]=0,0,Table1[[#This Row],[leftover material]]*(Table1[[#This Row],[Cost ]]+Table1[[#This Row],[shipping]]+Table1[[#This Row],[Tax]])),0)</f>
        <v>0</v>
      </c>
      <c r="R17" s="3" t="s">
        <v>1009</v>
      </c>
      <c r="S17" s="36">
        <f>IF(ISNA(VLOOKUP(Table1[[#This Row],[Part Number]],'Multi-level BOM'!V$4:V$449,1,FALSE)),0,Table1[[#This Row],[Remaining Extended cost]])</f>
        <v>0</v>
      </c>
    </row>
    <row r="18" spans="1:19" x14ac:dyDescent="0.25">
      <c r="A18" s="1" t="s">
        <v>21</v>
      </c>
      <c r="B18" s="4" t="s">
        <v>979</v>
      </c>
      <c r="C18" s="1" t="s">
        <v>938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978</v>
      </c>
      <c r="H18" s="2">
        <v>1</v>
      </c>
      <c r="I18" s="1" t="s">
        <v>939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10"/>
      <c r="M18" s="40"/>
      <c r="N18" s="49">
        <f>CEILING((Table1[[#This Row],[extended quantity]]-Table1[[#This Row],[quantity on-hand]])/Table1[[#This Row],[Minimum order quantity]],1)*Table1[[#This Row],[Minimum order quantity]]</f>
        <v>12</v>
      </c>
      <c r="O18" s="49">
        <f>Table1[[#This Row],[Order quantity]]+Table1[[#This Row],[quantity on-hand]]-Table1[[#This Row],[extended quantity]]</f>
        <v>0</v>
      </c>
      <c r="P18" s="51">
        <f>IFERROR(Table1[[#This Row],[Order quantity]]*(Table1[[#This Row],[Cost ]]+Table1[[#This Row],[shipping]]+Table1[[#This Row],[Tax]]),0)</f>
        <v>3.962763763983328</v>
      </c>
      <c r="Q18" s="36">
        <f>IFERROR(IF(Table1[[#This Row],[Order quantity]]=0,0,Table1[[#This Row],[leftover material]]*(Table1[[#This Row],[Cost ]]+Table1[[#This Row],[shipping]]+Table1[[#This Row],[Tax]])),0)</f>
        <v>0</v>
      </c>
      <c r="R18" s="3" t="s">
        <v>1002</v>
      </c>
      <c r="S18" s="59">
        <f>IF(ISNA(VLOOKUP(Table1[[#This Row],[Part Number]],'Multi-level BOM'!V$4:V$449,1,FALSE)),0,Table1[[#This Row],[Remaining Extended cost]])</f>
        <v>3.962763763983328</v>
      </c>
    </row>
    <row r="19" spans="1:19" ht="30" x14ac:dyDescent="0.25">
      <c r="A19" s="1" t="s">
        <v>22</v>
      </c>
      <c r="B19" s="4" t="s">
        <v>700</v>
      </c>
      <c r="C19" s="1" t="s">
        <v>701</v>
      </c>
      <c r="D19" s="3">
        <v>16.989999999999998</v>
      </c>
      <c r="E19" s="3">
        <v>2.99</v>
      </c>
      <c r="F19" s="3">
        <v>0</v>
      </c>
      <c r="G19" s="5" t="s">
        <v>702</v>
      </c>
      <c r="H19" s="2">
        <v>1</v>
      </c>
      <c r="I19" s="1" t="s">
        <v>992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10"/>
      <c r="M19" s="40"/>
      <c r="N19" s="49">
        <f>CEILING((Table1[[#This Row],[extended quantity]]-Table1[[#This Row],[quantity on-hand]])/Table1[[#This Row],[Minimum order quantity]],1)*Table1[[#This Row],[Minimum order quantity]]</f>
        <v>1</v>
      </c>
      <c r="O19" s="49">
        <f>Table1[[#This Row],[Order quantity]]+Table1[[#This Row],[quantity on-hand]]-Table1[[#This Row],[extended quantity]]</f>
        <v>0</v>
      </c>
      <c r="P19" s="51">
        <f>IFERROR(Table1[[#This Row],[Order quantity]]*(Table1[[#This Row],[Cost ]]+Table1[[#This Row],[shipping]]+Table1[[#This Row],[Tax]]),0)</f>
        <v>19.979999999999997</v>
      </c>
      <c r="Q19" s="36">
        <f>IFERROR(IF(Table1[[#This Row],[Order quantity]]=0,0,Table1[[#This Row],[leftover material]]*(Table1[[#This Row],[Cost ]]+Table1[[#This Row],[shipping]]+Table1[[#This Row],[Tax]])),0)</f>
        <v>0</v>
      </c>
      <c r="R19" s="36"/>
      <c r="S19" s="36">
        <f>IF(ISNA(VLOOKUP(Table1[[#This Row],[Part Number]],'Multi-level BOM'!V$4:V$449,1,FALSE)),0,Table1[[#This Row],[Remaining Extended cost]])</f>
        <v>19.979999999999997</v>
      </c>
    </row>
    <row r="20" spans="1:19" x14ac:dyDescent="0.25">
      <c r="A20" s="1" t="s">
        <v>23</v>
      </c>
      <c r="B20" s="4" t="s">
        <v>755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940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10"/>
      <c r="M20" s="40"/>
      <c r="N20" s="49">
        <f>CEILING((Table1[[#This Row],[extended quantity]]-Table1[[#This Row],[quantity on-hand]])/Table1[[#This Row],[Minimum order quantity]],1)*Table1[[#This Row],[Minimum order quantity]]</f>
        <v>1</v>
      </c>
      <c r="O20" s="49">
        <f>Table1[[#This Row],[Order quantity]]+Table1[[#This Row],[quantity on-hand]]-Table1[[#This Row],[extended quantity]]</f>
        <v>0</v>
      </c>
      <c r="P20" s="51">
        <f>IFERROR(Table1[[#This Row],[Order quantity]]*(Table1[[#This Row],[Cost ]]+Table1[[#This Row],[shipping]]+Table1[[#This Row],[Tax]]),0)</f>
        <v>0</v>
      </c>
      <c r="Q20" s="36">
        <f>IFERROR(IF(Table1[[#This Row],[Order quantity]]=0,0,Table1[[#This Row],[leftover material]]*(Table1[[#This Row],[Cost ]]+Table1[[#This Row],[shipping]]+Table1[[#This Row],[Tax]])),0)</f>
        <v>0</v>
      </c>
      <c r="R20" s="36"/>
      <c r="S20" s="36">
        <f>IF(ISNA(VLOOKUP(Table1[[#This Row],[Part Number]],'Multi-level BOM'!V$4:V$449,1,FALSE)),0,Table1[[#This Row],[Remaining Extended cost]])</f>
        <v>0</v>
      </c>
    </row>
    <row r="21" spans="1:19" hidden="1" x14ac:dyDescent="0.25">
      <c r="A21" s="1" t="s">
        <v>24</v>
      </c>
      <c r="B21" s="4" t="s">
        <v>706</v>
      </c>
      <c r="C21" s="1" t="s">
        <v>705</v>
      </c>
      <c r="D21" s="3">
        <f>0.9*3.74</f>
        <v>3.3660000000000001</v>
      </c>
      <c r="E21" s="3">
        <f>0.901*Table1[[#This Row],[Cost ]]</f>
        <v>3.0327660000000001</v>
      </c>
      <c r="F21" s="3">
        <f>9%*(Table1[[#This Row],[Cost ]]+Table1[[#This Row],[shipping]])</f>
        <v>0.57588894000000002</v>
      </c>
      <c r="G21" s="5" t="s">
        <v>708</v>
      </c>
      <c r="H21" s="2">
        <v>1</v>
      </c>
      <c r="I21" s="1" t="s">
        <v>707</v>
      </c>
      <c r="J21" s="49">
        <f>SUMIF('Multi-level BOM'!D$4:D$467,Table1[[#This Row],[Part Number]],'Multi-level BOM'!H$4:H$467)</f>
        <v>3</v>
      </c>
      <c r="K21" s="10">
        <f>Table1[[#This Row],[extended quantity]]*(Table1[[#This Row],[Cost ]]+Table1[[#This Row],[shipping]]+Table1[[#This Row],[Tax]])</f>
        <v>20.923964820000002</v>
      </c>
      <c r="L21" s="10"/>
      <c r="M21" s="40"/>
      <c r="N21" s="49">
        <f>CEILING((Table1[[#This Row],[extended quantity]]-Table1[[#This Row],[quantity on-hand]])/Table1[[#This Row],[Minimum order quantity]],1)*Table1[[#This Row],[Minimum order quantity]]</f>
        <v>3</v>
      </c>
      <c r="O21" s="49">
        <f>Table1[[#This Row],[Order quantity]]+Table1[[#This Row],[quantity on-hand]]-Table1[[#This Row],[extended quantity]]</f>
        <v>0</v>
      </c>
      <c r="P21" s="51">
        <f>IFERROR(Table1[[#This Row],[Order quantity]]*(Table1[[#This Row],[Cost ]]+Table1[[#This Row],[shipping]]+Table1[[#This Row],[Tax]]),0)</f>
        <v>20.923964820000002</v>
      </c>
      <c r="Q21" s="36">
        <f>IFERROR(IF(Table1[[#This Row],[Order quantity]]=0,0,Table1[[#This Row],[leftover material]]*(Table1[[#This Row],[Cost ]]+Table1[[#This Row],[shipping]]+Table1[[#This Row],[Tax]])),0)</f>
        <v>0</v>
      </c>
      <c r="R21" s="3" t="s">
        <v>1009</v>
      </c>
      <c r="S21" s="36">
        <f>IF(ISNA(VLOOKUP(Table1[[#This Row],[Part Number]],'Multi-level BOM'!V$4:V$449,1,FALSE)),0,Table1[[#This Row],[Remaining Extended cost]])</f>
        <v>20.923964820000002</v>
      </c>
    </row>
    <row r="22" spans="1:19" ht="30" x14ac:dyDescent="0.25">
      <c r="A22" s="1" t="s">
        <v>25</v>
      </c>
      <c r="B22" s="4" t="s">
        <v>1006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1005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10"/>
      <c r="M22" s="40">
        <v>2</v>
      </c>
      <c r="N22" s="49">
        <f>CEILING((Table1[[#This Row],[extended quantity]]-Table1[[#This Row],[quantity on-hand]])/Table1[[#This Row],[Minimum order quantity]],1)*Table1[[#This Row],[Minimum order quantity]]</f>
        <v>1</v>
      </c>
      <c r="O22" s="49">
        <f>Table1[[#This Row],[Order quantity]]+Table1[[#This Row],[quantity on-hand]]-Table1[[#This Row],[extended quantity]]</f>
        <v>0</v>
      </c>
      <c r="P22" s="51">
        <f>IFERROR(Table1[[#This Row],[Order quantity]]*(Table1[[#This Row],[Cost ]]+Table1[[#This Row],[shipping]]+Table1[[#This Row],[Tax]]),0)</f>
        <v>23.434999999999999</v>
      </c>
      <c r="Q22" s="36">
        <f>IFERROR(IF(Table1[[#This Row],[Order quantity]]=0,0,Table1[[#This Row],[leftover material]]*(Table1[[#This Row],[Cost ]]+Table1[[#This Row],[shipping]]+Table1[[#This Row],[Tax]])),0)</f>
        <v>0</v>
      </c>
      <c r="R22" s="3" t="s">
        <v>1008</v>
      </c>
      <c r="S22" s="36">
        <f>IF(ISNA(VLOOKUP(Table1[[#This Row],[Part Number]],'Multi-level BOM'!V$4:V$449,1,FALSE)),0,Table1[[#This Row],[Remaining Extended cost]])</f>
        <v>23.434999999999999</v>
      </c>
    </row>
    <row r="23" spans="1:19" ht="30" x14ac:dyDescent="0.25">
      <c r="A23" s="1" t="s">
        <v>26</v>
      </c>
      <c r="B23" s="4" t="s">
        <v>993</v>
      </c>
      <c r="C23" s="1" t="s">
        <v>974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994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10"/>
      <c r="M23" s="40"/>
      <c r="N23" s="49">
        <f>CEILING((Table1[[#This Row],[extended quantity]]-Table1[[#This Row],[quantity on-hand]])/Table1[[#This Row],[Minimum order quantity]],1)*Table1[[#This Row],[Minimum order quantity]]</f>
        <v>3</v>
      </c>
      <c r="O23" s="49">
        <f>Table1[[#This Row],[Order quantity]]+Table1[[#This Row],[quantity on-hand]]-Table1[[#This Row],[extended quantity]]</f>
        <v>0</v>
      </c>
      <c r="P23" s="51">
        <f>IFERROR(Table1[[#This Row],[Order quantity]]*(Table1[[#This Row],[Cost ]]+Table1[[#This Row],[shipping]]+Table1[[#This Row],[Tax]]),0)</f>
        <v>65.511750000000006</v>
      </c>
      <c r="Q23" s="36">
        <f>IFERROR(IF(Table1[[#This Row],[Order quantity]]=0,0,Table1[[#This Row],[leftover material]]*(Table1[[#This Row],[Cost ]]+Table1[[#This Row],[shipping]]+Table1[[#This Row],[Tax]])),0)</f>
        <v>0</v>
      </c>
      <c r="R23" s="3" t="s">
        <v>992</v>
      </c>
      <c r="S23" s="36">
        <f>IF(ISNA(VLOOKUP(Table1[[#This Row],[Part Number]],'Multi-level BOM'!V$4:V$449,1,FALSE)),0,Table1[[#This Row],[Remaining Extended cost]])</f>
        <v>65.511750000000006</v>
      </c>
    </row>
    <row r="24" spans="1:19" ht="30" x14ac:dyDescent="0.25">
      <c r="A24" s="1" t="s">
        <v>27</v>
      </c>
      <c r="B24" s="16" t="s">
        <v>732</v>
      </c>
      <c r="C24" s="1" t="s">
        <v>701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733</v>
      </c>
      <c r="H24" s="2">
        <v>1</v>
      </c>
      <c r="I24" s="1" t="s">
        <v>707</v>
      </c>
      <c r="J24" s="49">
        <f>SUMIF('Multi-level BOM'!D$4:D$467,Table1[[#This Row],[Part Number]],'Multi-level BOM'!H$4:H$467)</f>
        <v>0</v>
      </c>
      <c r="K24" s="10">
        <f>Table1[[#This Row],[extended quantity]]*(Table1[[#This Row],[Cost ]]+Table1[[#This Row],[shipping]]+Table1[[#This Row],[Tax]])</f>
        <v>0</v>
      </c>
      <c r="L24" s="10"/>
      <c r="M24" s="40"/>
      <c r="N24" s="49">
        <f>CEILING((Table1[[#This Row],[extended quantity]]-Table1[[#This Row],[quantity on-hand]])/Table1[[#This Row],[Minimum order quantity]],1)*Table1[[#This Row],[Minimum order quantity]]</f>
        <v>0</v>
      </c>
      <c r="O24" s="49">
        <f>Table1[[#This Row],[Order quantity]]+Table1[[#This Row],[quantity on-hand]]-Table1[[#This Row],[extended quantity]]</f>
        <v>0</v>
      </c>
      <c r="P24" s="51">
        <f>IFERROR(Table1[[#This Row],[Order quantity]]*(Table1[[#This Row],[Cost ]]+Table1[[#This Row],[shipping]]+Table1[[#This Row],[Tax]]),0)</f>
        <v>0</v>
      </c>
      <c r="Q24" s="36">
        <f>IFERROR(IF(Table1[[#This Row],[Order quantity]]=0,0,Table1[[#This Row],[leftover material]]*(Table1[[#This Row],[Cost ]]+Table1[[#This Row],[shipping]]+Table1[[#This Row],[Tax]])),0)</f>
        <v>0</v>
      </c>
      <c r="R24" s="36"/>
      <c r="S24" s="36">
        <f>IF(ISNA(VLOOKUP(Table1[[#This Row],[Part Number]],'Multi-level BOM'!V$4:V$449,1,FALSE)),0,Table1[[#This Row],[Remaining Extended cost]])</f>
        <v>0</v>
      </c>
    </row>
    <row r="25" spans="1:19" ht="30" x14ac:dyDescent="0.25">
      <c r="A25" s="1" t="s">
        <v>28</v>
      </c>
      <c r="B25" s="17" t="s">
        <v>735</v>
      </c>
      <c r="C25" s="1" t="s">
        <v>938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954</v>
      </c>
      <c r="H25" s="2">
        <v>100</v>
      </c>
      <c r="I25" s="1" t="s">
        <v>736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10"/>
      <c r="M25" s="40"/>
      <c r="N25" s="49">
        <f>CEILING((Table1[[#This Row],[extended quantity]]-Table1[[#This Row],[quantity on-hand]])/Table1[[#This Row],[Minimum order quantity]],1)*Table1[[#This Row],[Minimum order quantity]]</f>
        <v>100</v>
      </c>
      <c r="O25" s="49">
        <f>Table1[[#This Row],[Order quantity]]+Table1[[#This Row],[quantity on-hand]]-Table1[[#This Row],[extended quantity]]</f>
        <v>78</v>
      </c>
      <c r="P25" s="51">
        <f>IFERROR(Table1[[#This Row],[Order quantity]]*(Table1[[#This Row],[Cost ]]+Table1[[#This Row],[shipping]]+Table1[[#This Row],[Tax]]),0)</f>
        <v>6.8110002193463455</v>
      </c>
      <c r="Q25" s="36">
        <f>IFERROR(IF(Table1[[#This Row],[Order quantity]]=0,0,Table1[[#This Row],[leftover material]]*(Table1[[#This Row],[Cost ]]+Table1[[#This Row],[shipping]]+Table1[[#This Row],[Tax]])),0)</f>
        <v>5.3125801710901497</v>
      </c>
      <c r="R25" s="3" t="s">
        <v>1002</v>
      </c>
      <c r="S25" s="59">
        <f>IF(ISNA(VLOOKUP(Table1[[#This Row],[Part Number]],'Multi-level BOM'!V$4:V$449,1,FALSE)),0,Table1[[#This Row],[Remaining Extended cost]])</f>
        <v>6.8110002193463455</v>
      </c>
    </row>
    <row r="26" spans="1:19" x14ac:dyDescent="0.25">
      <c r="A26" s="42" t="s">
        <v>29</v>
      </c>
      <c r="B26" s="4" t="s">
        <v>995</v>
      </c>
      <c r="C26" s="1" t="s">
        <v>711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712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10"/>
      <c r="M26" s="40">
        <v>3</v>
      </c>
      <c r="N26" s="49">
        <f>CEILING((Table1[[#This Row],[extended quantity]]-Table1[[#This Row],[quantity on-hand]])/Table1[[#This Row],[Minimum order quantity]],1)*Table1[[#This Row],[Minimum order quantity]]</f>
        <v>0</v>
      </c>
      <c r="O26" s="49">
        <f>Table1[[#This Row],[Order quantity]]+Table1[[#This Row],[quantity on-hand]]-Table1[[#This Row],[extended quantity]]</f>
        <v>1</v>
      </c>
      <c r="P26" s="51">
        <f>IFERROR(Table1[[#This Row],[Order quantity]]*(Table1[[#This Row],[Cost ]]+Table1[[#This Row],[shipping]]+Table1[[#This Row],[Tax]]),0)</f>
        <v>0</v>
      </c>
      <c r="Q26" s="36">
        <f>IFERROR(IF(Table1[[#This Row],[Order quantity]]=0,0,Table1[[#This Row],[leftover material]]*(Table1[[#This Row],[Cost ]]+Table1[[#This Row],[shipping]]+Table1[[#This Row],[Tax]])),0)</f>
        <v>0</v>
      </c>
      <c r="R26" s="3" t="s">
        <v>923</v>
      </c>
      <c r="S26" s="36">
        <f>IF(ISNA(VLOOKUP(Table1[[#This Row],[Part Number]],'Multi-level BOM'!V$4:V$449,1,FALSE)),0,Table1[[#This Row],[Remaining Extended cost]])</f>
        <v>0</v>
      </c>
    </row>
    <row r="27" spans="1:19" x14ac:dyDescent="0.25">
      <c r="A27" s="1" t="s">
        <v>30</v>
      </c>
      <c r="B27" s="16" t="s">
        <v>885</v>
      </c>
      <c r="C27" s="1" t="s">
        <v>711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707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10"/>
      <c r="M27" s="40"/>
      <c r="N27" s="49">
        <f>CEILING((Table1[[#This Row],[extended quantity]]-Table1[[#This Row],[quantity on-hand]])/Table1[[#This Row],[Minimum order quantity]],1)*Table1[[#This Row],[Minimum order quantity]]</f>
        <v>0</v>
      </c>
      <c r="O27" s="49">
        <f>Table1[[#This Row],[Order quantity]]+Table1[[#This Row],[quantity on-hand]]-Table1[[#This Row],[extended quantity]]</f>
        <v>0</v>
      </c>
      <c r="P27" s="51">
        <f>IFERROR(Table1[[#This Row],[Order quantity]]*(Table1[[#This Row],[Cost ]]+Table1[[#This Row],[shipping]]+Table1[[#This Row],[Tax]]),0)</f>
        <v>0</v>
      </c>
      <c r="Q27" s="36">
        <f>IFERROR(IF(Table1[[#This Row],[Order quantity]]=0,0,Table1[[#This Row],[leftover material]]*(Table1[[#This Row],[Cost ]]+Table1[[#This Row],[shipping]]+Table1[[#This Row],[Tax]])),0)</f>
        <v>0</v>
      </c>
      <c r="R27" s="36"/>
      <c r="S27" s="36">
        <f>IF(ISNA(VLOOKUP(Table1[[#This Row],[Part Number]],'Multi-level BOM'!V$4:V$449,1,FALSE)),0,Table1[[#This Row],[Remaining Extended cost]])</f>
        <v>0</v>
      </c>
    </row>
    <row r="28" spans="1:19" ht="30" hidden="1" x14ac:dyDescent="0.25">
      <c r="A28" s="1" t="s">
        <v>31</v>
      </c>
      <c r="B28" s="4" t="s">
        <v>914</v>
      </c>
      <c r="C28" s="1" t="s">
        <v>711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723</v>
      </c>
      <c r="H28" s="2">
        <v>2</v>
      </c>
      <c r="I28" s="1" t="s">
        <v>722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10"/>
      <c r="M28" s="40"/>
      <c r="N28" s="49">
        <f>CEILING((Table1[[#This Row],[extended quantity]]-Table1[[#This Row],[quantity on-hand]])/Table1[[#This Row],[Minimum order quantity]],1)*Table1[[#This Row],[Minimum order quantity]]</f>
        <v>2</v>
      </c>
      <c r="O28" s="49">
        <f>Table1[[#This Row],[Order quantity]]+Table1[[#This Row],[quantity on-hand]]-Table1[[#This Row],[extended quantity]]</f>
        <v>0</v>
      </c>
      <c r="P28" s="51">
        <f>IFERROR(Table1[[#This Row],[Order quantity]]*(Table1[[#This Row],[Cost ]]+Table1[[#This Row],[shipping]]+Table1[[#This Row],[Tax]]),0)</f>
        <v>9.5108931000000005</v>
      </c>
      <c r="Q28" s="36">
        <f>IFERROR(IF(Table1[[#This Row],[Order quantity]]=0,0,Table1[[#This Row],[leftover material]]*(Table1[[#This Row],[Cost ]]+Table1[[#This Row],[shipping]]+Table1[[#This Row],[Tax]])),0)</f>
        <v>0</v>
      </c>
      <c r="R28" s="3" t="s">
        <v>1009</v>
      </c>
      <c r="S28" s="36">
        <f>IF(ISNA(VLOOKUP(Table1[[#This Row],[Part Number]],'Multi-level BOM'!V$4:V$449,1,FALSE)),0,Table1[[#This Row],[Remaining Extended cost]])</f>
        <v>9.5108931000000005</v>
      </c>
    </row>
    <row r="29" spans="1:19" x14ac:dyDescent="0.25">
      <c r="A29" s="1" t="s">
        <v>32</v>
      </c>
      <c r="B29" s="4" t="s">
        <v>970</v>
      </c>
      <c r="C29" s="1" t="s">
        <v>938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957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10"/>
      <c r="M29" s="40"/>
      <c r="N29" s="49">
        <f>CEILING((Table1[[#This Row],[extended quantity]]-Table1[[#This Row],[quantity on-hand]])/Table1[[#This Row],[Minimum order quantity]],1)*Table1[[#This Row],[Minimum order quantity]]</f>
        <v>8</v>
      </c>
      <c r="O29" s="49">
        <f>Table1[[#This Row],[Order quantity]]+Table1[[#This Row],[quantity on-hand]]-Table1[[#This Row],[extended quantity]]</f>
        <v>0</v>
      </c>
      <c r="P29" s="51">
        <f>IFERROR(Table1[[#This Row],[Order quantity]]*(Table1[[#This Row],[Cost ]]+Table1[[#This Row],[shipping]]+Table1[[#This Row],[Tax]]),0)</f>
        <v>1.3209212546611093</v>
      </c>
      <c r="Q29" s="36">
        <f>IFERROR(IF(Table1[[#This Row],[Order quantity]]=0,0,Table1[[#This Row],[leftover material]]*(Table1[[#This Row],[Cost ]]+Table1[[#This Row],[shipping]]+Table1[[#This Row],[Tax]])),0)</f>
        <v>0</v>
      </c>
      <c r="R29" s="3" t="s">
        <v>1002</v>
      </c>
      <c r="S29" s="59">
        <f>IF(ISNA(VLOOKUP(Table1[[#This Row],[Part Number]],'Multi-level BOM'!V$4:V$449,1,FALSE)),0,Table1[[#This Row],[Remaining Extended cost]])</f>
        <v>1.3209212546611093</v>
      </c>
    </row>
    <row r="30" spans="1:19" ht="30" x14ac:dyDescent="0.25">
      <c r="A30" s="1" t="s">
        <v>33</v>
      </c>
      <c r="B30" s="4" t="s">
        <v>715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5" t="s">
        <v>716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10"/>
      <c r="M30" s="40"/>
      <c r="N30" s="49">
        <f>CEILING((Table1[[#This Row],[extended quantity]]-Table1[[#This Row],[quantity on-hand]])/Table1[[#This Row],[Minimum order quantity]],1)*Table1[[#This Row],[Minimum order quantity]]</f>
        <v>26</v>
      </c>
      <c r="O30" s="49">
        <f>Table1[[#This Row],[Order quantity]]+Table1[[#This Row],[quantity on-hand]]-Table1[[#This Row],[extended quantity]]</f>
        <v>17</v>
      </c>
      <c r="P30" s="51">
        <f>IFERROR(Table1[[#This Row],[Order quantity]]*(Table1[[#This Row],[Cost ]]+Table1[[#This Row],[shipping]]+Table1[[#This Row],[Tax]]),0)</f>
        <v>8.8181000000000012</v>
      </c>
      <c r="Q30" s="36">
        <f>IFERROR(IF(Table1[[#This Row],[Order quantity]]=0,0,Table1[[#This Row],[leftover material]]*(Table1[[#This Row],[Cost ]]+Table1[[#This Row],[shipping]]+Table1[[#This Row],[Tax]])),0)</f>
        <v>5.7656807692307694</v>
      </c>
      <c r="R30" s="3" t="s">
        <v>1007</v>
      </c>
      <c r="S30" s="36">
        <f>IF(ISNA(VLOOKUP(Table1[[#This Row],[Part Number]],'Multi-level BOM'!V$4:V$449,1,FALSE)),0,Table1[[#This Row],[Remaining Extended cost]])</f>
        <v>8.8181000000000012</v>
      </c>
    </row>
    <row r="31" spans="1:19" ht="30" x14ac:dyDescent="0.25">
      <c r="A31" s="1" t="s">
        <v>34</v>
      </c>
      <c r="B31" s="4" t="s">
        <v>778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718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10"/>
      <c r="M31" s="40"/>
      <c r="N31" s="49">
        <f>CEILING((Table1[[#This Row],[extended quantity]]-Table1[[#This Row],[quantity on-hand]])/Table1[[#This Row],[Minimum order quantity]],1)*Table1[[#This Row],[Minimum order quantity]]</f>
        <v>0</v>
      </c>
      <c r="O31" s="49">
        <f>Table1[[#This Row],[Order quantity]]+Table1[[#This Row],[quantity on-hand]]-Table1[[#This Row],[extended quantity]]</f>
        <v>0</v>
      </c>
      <c r="P31" s="51">
        <f>IFERROR(Table1[[#This Row],[Order quantity]]*(Table1[[#This Row],[Cost ]]+Table1[[#This Row],[shipping]]+Table1[[#This Row],[Tax]]),0)</f>
        <v>0</v>
      </c>
      <c r="Q31" s="36">
        <f>IFERROR(IF(Table1[[#This Row],[Order quantity]]=0,0,Table1[[#This Row],[leftover material]]*(Table1[[#This Row],[Cost ]]+Table1[[#This Row],[shipping]]+Table1[[#This Row],[Tax]])),0)</f>
        <v>0</v>
      </c>
      <c r="R31" s="36"/>
      <c r="S31" s="36">
        <f>IF(ISNA(VLOOKUP(Table1[[#This Row],[Part Number]],'Multi-level BOM'!V$4:V$449,1,FALSE)),0,Table1[[#This Row],[Remaining Extended cost]])</f>
        <v>0</v>
      </c>
    </row>
    <row r="32" spans="1:19" ht="30" x14ac:dyDescent="0.25">
      <c r="A32" s="1" t="s">
        <v>35</v>
      </c>
      <c r="B32" s="4" t="s">
        <v>1003</v>
      </c>
      <c r="C32" s="1" t="s">
        <v>938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1004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10"/>
      <c r="M32" s="40"/>
      <c r="N32" s="49">
        <f>CEILING((Table1[[#This Row],[extended quantity]]-Table1[[#This Row],[quantity on-hand]])/Table1[[#This Row],[Minimum order quantity]],1)*Table1[[#This Row],[Minimum order quantity]]</f>
        <v>4</v>
      </c>
      <c r="O32" s="49">
        <f>Table1[[#This Row],[Order quantity]]+Table1[[#This Row],[quantity on-hand]]-Table1[[#This Row],[extended quantity]]</f>
        <v>0</v>
      </c>
      <c r="P32" s="51">
        <f>IFERROR(Table1[[#This Row],[Order quantity]]*(Table1[[#This Row],[Cost ]]+Table1[[#This Row],[shipping]]+Table1[[#This Row],[Tax]]),0)</f>
        <v>2.0364202676025438</v>
      </c>
      <c r="Q32" s="36">
        <f>IFERROR(IF(Table1[[#This Row],[Order quantity]]=0,0,Table1[[#This Row],[leftover material]]*(Table1[[#This Row],[Cost ]]+Table1[[#This Row],[shipping]]+Table1[[#This Row],[Tax]])),0)</f>
        <v>0</v>
      </c>
      <c r="R32" s="3" t="s">
        <v>1002</v>
      </c>
      <c r="S32" s="59">
        <f>IF(ISNA(VLOOKUP(Table1[[#This Row],[Part Number]],'Multi-level BOM'!V$4:V$449,1,FALSE)),0,Table1[[#This Row],[Remaining Extended cost]])</f>
        <v>2.0364202676025438</v>
      </c>
    </row>
    <row r="33" spans="1:19" ht="30" x14ac:dyDescent="0.25">
      <c r="A33" s="1" t="s">
        <v>36</v>
      </c>
      <c r="B33" s="4" t="s">
        <v>959</v>
      </c>
      <c r="C33" s="1" t="s">
        <v>938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960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10"/>
      <c r="M33" s="40"/>
      <c r="N33" s="49">
        <f>CEILING((Table1[[#This Row],[extended quantity]]-Table1[[#This Row],[quantity on-hand]])/Table1[[#This Row],[Minimum order quantity]],1)*Table1[[#This Row],[Minimum order quantity]]</f>
        <v>4</v>
      </c>
      <c r="O33" s="49">
        <f>Table1[[#This Row],[Order quantity]]+Table1[[#This Row],[quantity on-hand]]-Table1[[#This Row],[extended quantity]]</f>
        <v>0</v>
      </c>
      <c r="P33" s="51">
        <f>IFERROR(Table1[[#This Row],[Order quantity]]*(Table1[[#This Row],[Cost ]]+Table1[[#This Row],[shipping]]+Table1[[#This Row],[Tax]]),0)</f>
        <v>2.4216889668787003</v>
      </c>
      <c r="Q33" s="36">
        <f>IFERROR(IF(Table1[[#This Row],[Order quantity]]=0,0,Table1[[#This Row],[leftover material]]*(Table1[[#This Row],[Cost ]]+Table1[[#This Row],[shipping]]+Table1[[#This Row],[Tax]])),0)</f>
        <v>0</v>
      </c>
      <c r="R33" s="3" t="s">
        <v>1002</v>
      </c>
      <c r="S33" s="59">
        <f>IF(ISNA(VLOOKUP(Table1[[#This Row],[Part Number]],'Multi-level BOM'!V$4:V$449,1,FALSE)),0,Table1[[#This Row],[Remaining Extended cost]])</f>
        <v>2.4216889668787003</v>
      </c>
    </row>
    <row r="34" spans="1:19" x14ac:dyDescent="0.25">
      <c r="A34" s="1" t="s">
        <v>37</v>
      </c>
      <c r="B34" s="4" t="s">
        <v>961</v>
      </c>
      <c r="C34" s="1" t="s">
        <v>938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962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10"/>
      <c r="M34" s="40"/>
      <c r="N34" s="49">
        <f>CEILING((Table1[[#This Row],[extended quantity]]-Table1[[#This Row],[quantity on-hand]])/Table1[[#This Row],[Minimum order quantity]],1)*Table1[[#This Row],[Minimum order quantity]]</f>
        <v>2</v>
      </c>
      <c r="O34" s="49">
        <f>Table1[[#This Row],[Order quantity]]+Table1[[#This Row],[quantity on-hand]]-Table1[[#This Row],[extended quantity]]</f>
        <v>0</v>
      </c>
      <c r="P34" s="51">
        <f>IFERROR(Table1[[#This Row],[Order quantity]]*(Table1[[#This Row],[Cost ]]+Table1[[#This Row],[shipping]]+Table1[[#This Row],[Tax]]),0)</f>
        <v>0.495345470497916</v>
      </c>
      <c r="Q34" s="36">
        <f>IFERROR(IF(Table1[[#This Row],[Order quantity]]=0,0,Table1[[#This Row],[leftover material]]*(Table1[[#This Row],[Cost ]]+Table1[[#This Row],[shipping]]+Table1[[#This Row],[Tax]])),0)</f>
        <v>0</v>
      </c>
      <c r="R34" s="3" t="s">
        <v>1002</v>
      </c>
      <c r="S34" s="59">
        <f>IF(ISNA(VLOOKUP(Table1[[#This Row],[Part Number]],'Multi-level BOM'!V$4:V$449,1,FALSE)),0,Table1[[#This Row],[Remaining Extended cost]])</f>
        <v>0.495345470497916</v>
      </c>
    </row>
    <row r="35" spans="1:19" x14ac:dyDescent="0.25">
      <c r="A35" s="1" t="s">
        <v>38</v>
      </c>
      <c r="B35" s="4" t="s">
        <v>971</v>
      </c>
      <c r="C35" s="1" t="s">
        <v>938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963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10"/>
      <c r="M35" s="40"/>
      <c r="N35" s="49">
        <f>CEILING((Table1[[#This Row],[extended quantity]]-Table1[[#This Row],[quantity on-hand]])/Table1[[#This Row],[Minimum order quantity]],1)*Table1[[#This Row],[Minimum order quantity]]</f>
        <v>2</v>
      </c>
      <c r="O35" s="49">
        <f>Table1[[#This Row],[Order quantity]]+Table1[[#This Row],[quantity on-hand]]-Table1[[#This Row],[extended quantity]]</f>
        <v>0</v>
      </c>
      <c r="P35" s="51">
        <f>IFERROR(Table1[[#This Row],[Order quantity]]*(Table1[[#This Row],[Cost ]]+Table1[[#This Row],[shipping]]+Table1[[#This Row],[Tax]]),0)</f>
        <v>0.5503838561087957</v>
      </c>
      <c r="Q35" s="36">
        <f>IFERROR(IF(Table1[[#This Row],[Order quantity]]=0,0,Table1[[#This Row],[leftover material]]*(Table1[[#This Row],[Cost ]]+Table1[[#This Row],[shipping]]+Table1[[#This Row],[Tax]])),0)</f>
        <v>0</v>
      </c>
      <c r="R35" s="3" t="s">
        <v>1002</v>
      </c>
      <c r="S35" s="59">
        <f>IF(ISNA(VLOOKUP(Table1[[#This Row],[Part Number]],'Multi-level BOM'!V$4:V$449,1,FALSE)),0,Table1[[#This Row],[Remaining Extended cost]])</f>
        <v>0.5503838561087957</v>
      </c>
    </row>
    <row r="36" spans="1:19" ht="45" x14ac:dyDescent="0.25">
      <c r="A36" s="1" t="s">
        <v>39</v>
      </c>
      <c r="B36" s="4" t="s">
        <v>765</v>
      </c>
      <c r="C36" s="1" t="s">
        <v>938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1001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10"/>
      <c r="M36" s="40"/>
      <c r="N36" s="49">
        <f>CEILING((Table1[[#This Row],[extended quantity]]-Table1[[#This Row],[quantity on-hand]])/Table1[[#This Row],[Minimum order quantity]],1)*Table1[[#This Row],[Minimum order quantity]]</f>
        <v>100</v>
      </c>
      <c r="O36" s="49">
        <f>Table1[[#This Row],[Order quantity]]+Table1[[#This Row],[quantity on-hand]]-Table1[[#This Row],[extended quantity]]</f>
        <v>80</v>
      </c>
      <c r="P36" s="51">
        <f>IFERROR(Table1[[#This Row],[Order quantity]]*(Table1[[#This Row],[Cost ]]+Table1[[#This Row],[shipping]]+Table1[[#This Row],[Tax]]),0)</f>
        <v>8.0631234919938564</v>
      </c>
      <c r="Q36" s="36">
        <f>IFERROR(IF(Table1[[#This Row],[Order quantity]]=0,0,Table1[[#This Row],[leftover material]]*(Table1[[#This Row],[Cost ]]+Table1[[#This Row],[shipping]]+Table1[[#This Row],[Tax]])),0)</f>
        <v>6.4504987935950853</v>
      </c>
      <c r="R36" s="3" t="s">
        <v>1002</v>
      </c>
      <c r="S36" s="59">
        <f>IF(ISNA(VLOOKUP(Table1[[#This Row],[Part Number]],'Multi-level BOM'!V$4:V$449,1,FALSE)),0,Table1[[#This Row],[Remaining Extended cost]])</f>
        <v>8.0631234919938564</v>
      </c>
    </row>
    <row r="37" spans="1:19" ht="30" x14ac:dyDescent="0.25">
      <c r="A37" s="1" t="s">
        <v>40</v>
      </c>
      <c r="B37" s="4" t="s">
        <v>766</v>
      </c>
      <c r="C37" s="1" t="s">
        <v>938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955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10"/>
      <c r="M37" s="40"/>
      <c r="N37" s="49">
        <f>CEILING((Table1[[#This Row],[extended quantity]]-Table1[[#This Row],[quantity on-hand]])/Table1[[#This Row],[Minimum order quantity]],1)*Table1[[#This Row],[Minimum order quantity]]</f>
        <v>100</v>
      </c>
      <c r="O37" s="49">
        <f>Table1[[#This Row],[Order quantity]]+Table1[[#This Row],[quantity on-hand]]-Table1[[#This Row],[extended quantity]]</f>
        <v>54</v>
      </c>
      <c r="P37" s="51">
        <f>IFERROR(Table1[[#This Row],[Order quantity]]*(Table1[[#This Row],[Cost ]]+Table1[[#This Row],[shipping]]+Table1[[#This Row],[Tax]]),0)</f>
        <v>4.3893112524676443</v>
      </c>
      <c r="Q37" s="36">
        <f>IFERROR(IF(Table1[[#This Row],[Order quantity]]=0,0,Table1[[#This Row],[leftover material]]*(Table1[[#This Row],[Cost ]]+Table1[[#This Row],[shipping]]+Table1[[#This Row],[Tax]])),0)</f>
        <v>2.3702280763325279</v>
      </c>
      <c r="R37" s="3" t="s">
        <v>1002</v>
      </c>
      <c r="S37" s="59">
        <f>IF(ISNA(VLOOKUP(Table1[[#This Row],[Part Number]],'Multi-level BOM'!V$4:V$449,1,FALSE)),0,Table1[[#This Row],[Remaining Extended cost]])</f>
        <v>4.3893112524676443</v>
      </c>
    </row>
    <row r="38" spans="1:19" x14ac:dyDescent="0.25">
      <c r="A38" s="1" t="s">
        <v>41</v>
      </c>
      <c r="B38" s="4" t="s">
        <v>767</v>
      </c>
      <c r="C38" s="1" t="s">
        <v>938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965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10"/>
      <c r="M38" s="40"/>
      <c r="N38" s="49">
        <f>CEILING((Table1[[#This Row],[extended quantity]]-Table1[[#This Row],[quantity on-hand]])/Table1[[#This Row],[Minimum order quantity]],1)*Table1[[#This Row],[Minimum order quantity]]</f>
        <v>100</v>
      </c>
      <c r="O38" s="49">
        <f>Table1[[#This Row],[Order quantity]]+Table1[[#This Row],[quantity on-hand]]-Table1[[#This Row],[extended quantity]]</f>
        <v>54</v>
      </c>
      <c r="P38" s="51">
        <f>IFERROR(Table1[[#This Row],[Order quantity]]*(Table1[[#This Row],[Cost ]]+Table1[[#This Row],[shipping]]+Table1[[#This Row],[Tax]]),0)</f>
        <v>1.513555604299188</v>
      </c>
      <c r="Q38" s="36">
        <f>IFERROR(IF(Table1[[#This Row],[Order quantity]]=0,0,Table1[[#This Row],[leftover material]]*(Table1[[#This Row],[Cost ]]+Table1[[#This Row],[shipping]]+Table1[[#This Row],[Tax]])),0)</f>
        <v>0.81732002632156153</v>
      </c>
      <c r="R38" s="3" t="s">
        <v>1002</v>
      </c>
      <c r="S38" s="59">
        <f>IF(ISNA(VLOOKUP(Table1[[#This Row],[Part Number]],'Multi-level BOM'!V$4:V$449,1,FALSE)),0,Table1[[#This Row],[Remaining Extended cost]])</f>
        <v>1.513555604299188</v>
      </c>
    </row>
    <row r="39" spans="1:19" x14ac:dyDescent="0.25">
      <c r="A39" s="1" t="s">
        <v>42</v>
      </c>
      <c r="B39" s="58" t="s">
        <v>775</v>
      </c>
      <c r="C39" s="1" t="s">
        <v>776</v>
      </c>
      <c r="D39" s="3">
        <v>5.69</v>
      </c>
      <c r="E39" s="3">
        <v>1</v>
      </c>
      <c r="F39" s="3">
        <f>9%*Table1[[#This Row],[Cost ]]</f>
        <v>0.5121</v>
      </c>
      <c r="G39" s="1" t="s">
        <v>777</v>
      </c>
      <c r="H39" s="2">
        <v>1</v>
      </c>
      <c r="I39" s="1" t="s">
        <v>786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10"/>
      <c r="M39" s="40"/>
      <c r="N39" s="49">
        <f>CEILING((Table1[[#This Row],[extended quantity]]-Table1[[#This Row],[quantity on-hand]])/Table1[[#This Row],[Minimum order quantity]],1)*Table1[[#This Row],[Minimum order quantity]]</f>
        <v>3</v>
      </c>
      <c r="O39" s="49">
        <f>Table1[[#This Row],[Order quantity]]+Table1[[#This Row],[quantity on-hand]]-Table1[[#This Row],[extended quantity]]</f>
        <v>0</v>
      </c>
      <c r="P39" s="51">
        <f>IFERROR(Table1[[#This Row],[Order quantity]]*(Table1[[#This Row],[Cost ]]+Table1[[#This Row],[shipping]]+Table1[[#This Row],[Tax]]),0)</f>
        <v>21.606300000000001</v>
      </c>
      <c r="Q39" s="36">
        <f>IFERROR(IF(Table1[[#This Row],[Order quantity]]=0,0,Table1[[#This Row],[leftover material]]*(Table1[[#This Row],[Cost ]]+Table1[[#This Row],[shipping]]+Table1[[#This Row],[Tax]])),0)</f>
        <v>0</v>
      </c>
      <c r="R39" s="36"/>
      <c r="S39" s="36">
        <f>IF(ISNA(VLOOKUP(Table1[[#This Row],[Part Number]],'Multi-level BOM'!V$4:V$449,1,FALSE)),0,Table1[[#This Row],[Remaining Extended cost]])</f>
        <v>21.606300000000001</v>
      </c>
    </row>
    <row r="40" spans="1:19" ht="30" x14ac:dyDescent="0.25">
      <c r="A40" s="1" t="s">
        <v>43</v>
      </c>
      <c r="B40" s="4" t="s">
        <v>973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786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10"/>
      <c r="M40" s="40"/>
      <c r="N40" s="49">
        <f>CEILING((Table1[[#This Row],[extended quantity]]-Table1[[#This Row],[quantity on-hand]])/Table1[[#This Row],[Minimum order quantity]],1)*Table1[[#This Row],[Minimum order quantity]]</f>
        <v>1</v>
      </c>
      <c r="O40" s="49">
        <f>Table1[[#This Row],[Order quantity]]+Table1[[#This Row],[quantity on-hand]]-Table1[[#This Row],[extended quantity]]</f>
        <v>0</v>
      </c>
      <c r="P40" s="51">
        <f>IFERROR(Table1[[#This Row],[Order quantity]]*(Table1[[#This Row],[Cost ]]+Table1[[#This Row],[shipping]]+Table1[[#This Row],[Tax]]),0)</f>
        <v>0</v>
      </c>
      <c r="Q40" s="36">
        <f>IFERROR(IF(Table1[[#This Row],[Order quantity]]=0,0,Table1[[#This Row],[leftover material]]*(Table1[[#This Row],[Cost ]]+Table1[[#This Row],[shipping]]+Table1[[#This Row],[Tax]])),0)</f>
        <v>0</v>
      </c>
      <c r="R40" s="36"/>
      <c r="S40" s="36">
        <f>IF(ISNA(VLOOKUP(Table1[[#This Row],[Part Number]],'Multi-level BOM'!V$4:V$449,1,FALSE)),0,Table1[[#This Row],[Remaining Extended cost]])</f>
        <v>0</v>
      </c>
    </row>
    <row r="41" spans="1:19" x14ac:dyDescent="0.25">
      <c r="A41" s="1" t="s">
        <v>44</v>
      </c>
      <c r="B41" s="4" t="s">
        <v>789</v>
      </c>
      <c r="C41" s="1" t="s">
        <v>790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788</v>
      </c>
      <c r="H41" s="2">
        <v>1</v>
      </c>
      <c r="I41" s="1" t="s">
        <v>807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10"/>
      <c r="M41" s="40"/>
      <c r="N41" s="49">
        <f>CEILING((Table1[[#This Row],[extended quantity]]-Table1[[#This Row],[quantity on-hand]])/Table1[[#This Row],[Minimum order quantity]],1)*Table1[[#This Row],[Minimum order quantity]]</f>
        <v>5</v>
      </c>
      <c r="O41" s="49">
        <f>Table1[[#This Row],[Order quantity]]+Table1[[#This Row],[quantity on-hand]]-Table1[[#This Row],[extended quantity]]</f>
        <v>0</v>
      </c>
      <c r="P41" s="51">
        <f>IFERROR(Table1[[#This Row],[Order quantity]]*(Table1[[#This Row],[Cost ]]+Table1[[#This Row],[shipping]]+Table1[[#This Row],[Tax]]),0)</f>
        <v>36.290000000000006</v>
      </c>
      <c r="Q41" s="36">
        <f>IFERROR(IF(Table1[[#This Row],[Order quantity]]=0,0,Table1[[#This Row],[leftover material]]*(Table1[[#This Row],[Cost ]]+Table1[[#This Row],[shipping]]+Table1[[#This Row],[Tax]])),0)</f>
        <v>0</v>
      </c>
      <c r="R41" s="36"/>
      <c r="S41" s="36">
        <f>IF(ISNA(VLOOKUP(Table1[[#This Row],[Part Number]],'Multi-level BOM'!V$4:V$449,1,FALSE)),0,Table1[[#This Row],[Remaining Extended cost]])</f>
        <v>0</v>
      </c>
    </row>
    <row r="42" spans="1:19" x14ac:dyDescent="0.25">
      <c r="A42" s="1" t="s">
        <v>45</v>
      </c>
      <c r="B42" t="s">
        <v>810</v>
      </c>
      <c r="C42" s="1" t="s">
        <v>811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812</v>
      </c>
      <c r="H42" s="2">
        <v>2</v>
      </c>
      <c r="I42" s="1" t="s">
        <v>817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10"/>
      <c r="M42" s="40"/>
      <c r="N42" s="49">
        <f>CEILING((Table1[[#This Row],[extended quantity]]-Table1[[#This Row],[quantity on-hand]])/Table1[[#This Row],[Minimum order quantity]],1)*Table1[[#This Row],[Minimum order quantity]]</f>
        <v>6</v>
      </c>
      <c r="O42" s="49">
        <f>Table1[[#This Row],[Order quantity]]+Table1[[#This Row],[quantity on-hand]]-Table1[[#This Row],[extended quantity]]</f>
        <v>1</v>
      </c>
      <c r="P42" s="51">
        <f>IFERROR(Table1[[#This Row],[Order quantity]]*(Table1[[#This Row],[Cost ]]+Table1[[#This Row],[shipping]]+Table1[[#This Row],[Tax]]),0)</f>
        <v>111.75</v>
      </c>
      <c r="Q42" s="36">
        <f>IFERROR(IF(Table1[[#This Row],[Order quantity]]=0,0,Table1[[#This Row],[leftover material]]*(Table1[[#This Row],[Cost ]]+Table1[[#This Row],[shipping]]+Table1[[#This Row],[Tax]])),0)</f>
        <v>18.625</v>
      </c>
      <c r="R42" s="36"/>
      <c r="S42" s="36">
        <f>IF(ISNA(VLOOKUP(Table1[[#This Row],[Part Number]],'Multi-level BOM'!V$4:V$449,1,FALSE)),0,Table1[[#This Row],[Remaining Extended cost]])</f>
        <v>0</v>
      </c>
    </row>
    <row r="43" spans="1:19" x14ac:dyDescent="0.25">
      <c r="A43" s="1" t="s">
        <v>46</v>
      </c>
      <c r="B43" s="4" t="s">
        <v>818</v>
      </c>
      <c r="C43" s="1" t="s">
        <v>938</v>
      </c>
      <c r="D43" s="3">
        <f>3.6/100</f>
        <v>3.6000000000000004E-2</v>
      </c>
      <c r="E43" s="3">
        <f t="shared" ref="E43:E44" si="2">0.262338232068436*D43</f>
        <v>9.4441763544636965E-3</v>
      </c>
      <c r="F43" s="3">
        <f t="shared" ref="F43:F44" si="3">0.113621408203553*D43</f>
        <v>4.0903706953279084E-3</v>
      </c>
      <c r="G43" s="5" t="s">
        <v>956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10"/>
      <c r="M43" s="40"/>
      <c r="N43" s="49">
        <f>CEILING((Table1[[#This Row],[extended quantity]]-Table1[[#This Row],[quantity on-hand]])/Table1[[#This Row],[Minimum order quantity]],1)*Table1[[#This Row],[Minimum order quantity]]</f>
        <v>100</v>
      </c>
      <c r="O43" s="49">
        <f>Table1[[#This Row],[Order quantity]]+Table1[[#This Row],[quantity on-hand]]-Table1[[#This Row],[extended quantity]]</f>
        <v>94</v>
      </c>
      <c r="P43" s="51">
        <f>IFERROR(Table1[[#This Row],[Order quantity]]*(Table1[[#This Row],[Cost ]]+Table1[[#This Row],[shipping]]+Table1[[#This Row],[Tax]]),0)</f>
        <v>4.9534547049791611</v>
      </c>
      <c r="Q43" s="36">
        <f>IFERROR(IF(Table1[[#This Row],[Order quantity]]=0,0,Table1[[#This Row],[leftover material]]*(Table1[[#This Row],[Cost ]]+Table1[[#This Row],[shipping]]+Table1[[#This Row],[Tax]])),0)</f>
        <v>4.6562474226804111</v>
      </c>
      <c r="R43" s="3" t="s">
        <v>1002</v>
      </c>
      <c r="S43" s="59">
        <f>IF(ISNA(VLOOKUP(Table1[[#This Row],[Part Number]],'Multi-level BOM'!V$4:V$449,1,FALSE)),0,Table1[[#This Row],[Remaining Extended cost]])</f>
        <v>4.9534547049791611</v>
      </c>
    </row>
    <row r="44" spans="1:19" x14ac:dyDescent="0.25">
      <c r="A44" s="1" t="s">
        <v>47</v>
      </c>
      <c r="B44" s="4" t="s">
        <v>945</v>
      </c>
      <c r="C44" s="1" t="s">
        <v>938</v>
      </c>
      <c r="D44" s="3">
        <f>1.25/100</f>
        <v>1.2500000000000001E-2</v>
      </c>
      <c r="E44" s="3">
        <f t="shared" si="2"/>
        <v>3.2792279008554501E-3</v>
      </c>
      <c r="F44" s="3">
        <f t="shared" si="3"/>
        <v>1.4202676025444126E-3</v>
      </c>
      <c r="G44" s="5" t="s">
        <v>966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10"/>
      <c r="M44" s="40"/>
      <c r="N44" s="49">
        <f>CEILING((Table1[[#This Row],[extended quantity]]-Table1[[#This Row],[quantity on-hand]])/Table1[[#This Row],[Minimum order quantity]],1)*Table1[[#This Row],[Minimum order quantity]]</f>
        <v>100</v>
      </c>
      <c r="O44" s="49">
        <f>Table1[[#This Row],[Order quantity]]+Table1[[#This Row],[quantity on-hand]]-Table1[[#This Row],[extended quantity]]</f>
        <v>70</v>
      </c>
      <c r="P44" s="51">
        <f>IFERROR(Table1[[#This Row],[Order quantity]]*(Table1[[#This Row],[Cost ]]+Table1[[#This Row],[shipping]]+Table1[[#This Row],[Tax]]),0)</f>
        <v>1.7199495503399866</v>
      </c>
      <c r="Q44" s="36">
        <f>IFERROR(IF(Table1[[#This Row],[Order quantity]]=0,0,Table1[[#This Row],[leftover material]]*(Table1[[#This Row],[Cost ]]+Table1[[#This Row],[shipping]]+Table1[[#This Row],[Tax]])),0)</f>
        <v>1.2039646852379906</v>
      </c>
      <c r="R44" s="3" t="s">
        <v>1002</v>
      </c>
      <c r="S44" s="59">
        <f>IF(ISNA(VLOOKUP(Table1[[#This Row],[Part Number]],'Multi-level BOM'!V$4:V$449,1,FALSE)),0,Table1[[#This Row],[Remaining Extended cost]])</f>
        <v>1.7199495503399866</v>
      </c>
    </row>
    <row r="45" spans="1:19" ht="30" x14ac:dyDescent="0.25">
      <c r="A45" s="1" t="s">
        <v>48</v>
      </c>
      <c r="B45" s="4" t="s">
        <v>826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827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10"/>
      <c r="M45" s="40"/>
      <c r="N45" s="49">
        <f>CEILING((Table1[[#This Row],[extended quantity]]-Table1[[#This Row],[quantity on-hand]])/Table1[[#This Row],[Minimum order quantity]],1)*Table1[[#This Row],[Minimum order quantity]]</f>
        <v>8</v>
      </c>
      <c r="O45" s="49">
        <f>Table1[[#This Row],[Order quantity]]+Table1[[#This Row],[quantity on-hand]]-Table1[[#This Row],[extended quantity]]</f>
        <v>0</v>
      </c>
      <c r="P45" s="51">
        <f>IFERROR(Table1[[#This Row],[Order quantity]]*(Table1[[#This Row],[Cost ]]+Table1[[#This Row],[shipping]]+Table1[[#This Row],[Tax]]),0)</f>
        <v>23.958200000000001</v>
      </c>
      <c r="Q45" s="36">
        <f>IFERROR(IF(Table1[[#This Row],[Order quantity]]=0,0,Table1[[#This Row],[leftover material]]*(Table1[[#This Row],[Cost ]]+Table1[[#This Row],[shipping]]+Table1[[#This Row],[Tax]])),0)</f>
        <v>0</v>
      </c>
      <c r="R45" s="36"/>
      <c r="S45" s="36">
        <f>IF(ISNA(VLOOKUP(Table1[[#This Row],[Part Number]],'Multi-level BOM'!V$4:V$449,1,FALSE)),0,Table1[[#This Row],[Remaining Extended cost]])</f>
        <v>0</v>
      </c>
    </row>
    <row r="46" spans="1:19" x14ac:dyDescent="0.25">
      <c r="A46" s="1" t="s">
        <v>49</v>
      </c>
      <c r="B46" s="4" t="s">
        <v>838</v>
      </c>
      <c r="C46" s="1" t="s">
        <v>694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836</v>
      </c>
      <c r="H46" s="2">
        <v>1</v>
      </c>
      <c r="I46" s="1" t="s">
        <v>786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10"/>
      <c r="M46" s="40"/>
      <c r="N46" s="49">
        <f>CEILING((Table1[[#This Row],[extended quantity]]-Table1[[#This Row],[quantity on-hand]])/Table1[[#This Row],[Minimum order quantity]],1)*Table1[[#This Row],[Minimum order quantity]]</f>
        <v>4</v>
      </c>
      <c r="O46" s="49">
        <f>Table1[[#This Row],[Order quantity]]+Table1[[#This Row],[quantity on-hand]]-Table1[[#This Row],[extended quantity]]</f>
        <v>0</v>
      </c>
      <c r="P46" s="51">
        <f>IFERROR(Table1[[#This Row],[Order quantity]]*(Table1[[#This Row],[Cost ]]+Table1[[#This Row],[shipping]]+Table1[[#This Row],[Tax]]),0)</f>
        <v>20.172800000000002</v>
      </c>
      <c r="Q46" s="36">
        <f>IFERROR(IF(Table1[[#This Row],[Order quantity]]=0,0,Table1[[#This Row],[leftover material]]*(Table1[[#This Row],[Cost ]]+Table1[[#This Row],[shipping]]+Table1[[#This Row],[Tax]])),0)</f>
        <v>0</v>
      </c>
      <c r="R46" s="36"/>
      <c r="S46" s="36">
        <f>IF(ISNA(VLOOKUP(Table1[[#This Row],[Part Number]],'Multi-level BOM'!V$4:V$449,1,FALSE)),0,Table1[[#This Row],[Remaining Extended cost]])</f>
        <v>0</v>
      </c>
    </row>
    <row r="47" spans="1:19" x14ac:dyDescent="0.25">
      <c r="A47" s="1" t="s">
        <v>50</v>
      </c>
      <c r="B47" s="4" t="s">
        <v>839</v>
      </c>
      <c r="C47" s="1" t="s">
        <v>694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836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10"/>
      <c r="M47" s="40"/>
      <c r="N47" s="49">
        <f>CEILING((Table1[[#This Row],[extended quantity]]-Table1[[#This Row],[quantity on-hand]])/Table1[[#This Row],[Minimum order quantity]],1)*Table1[[#This Row],[Minimum order quantity]]</f>
        <v>4</v>
      </c>
      <c r="O47" s="49">
        <f>Table1[[#This Row],[Order quantity]]+Table1[[#This Row],[quantity on-hand]]-Table1[[#This Row],[extended quantity]]</f>
        <v>0</v>
      </c>
      <c r="P47" s="51">
        <f>IFERROR(Table1[[#This Row],[Order quantity]]*(Table1[[#This Row],[Cost ]]+Table1[[#This Row],[shipping]]+Table1[[#This Row],[Tax]]),0)</f>
        <v>20.695999999999998</v>
      </c>
      <c r="Q47" s="36">
        <f>IFERROR(IF(Table1[[#This Row],[Order quantity]]=0,0,Table1[[#This Row],[leftover material]]*(Table1[[#This Row],[Cost ]]+Table1[[#This Row],[shipping]]+Table1[[#This Row],[Tax]])),0)</f>
        <v>0</v>
      </c>
      <c r="R47" s="36"/>
      <c r="S47" s="36">
        <f>IF(ISNA(VLOOKUP(Table1[[#This Row],[Part Number]],'Multi-level BOM'!V$4:V$449,1,FALSE)),0,Table1[[#This Row],[Remaining Extended cost]])</f>
        <v>0</v>
      </c>
    </row>
    <row r="48" spans="1:19" x14ac:dyDescent="0.25">
      <c r="A48" s="1" t="s">
        <v>51</v>
      </c>
      <c r="B48" s="16" t="s">
        <v>921</v>
      </c>
      <c r="C48" s="1" t="s">
        <v>705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922</v>
      </c>
      <c r="H48" s="2">
        <v>3</v>
      </c>
      <c r="I48" s="1" t="s">
        <v>786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10"/>
      <c r="M48" s="40">
        <v>2</v>
      </c>
      <c r="N48" s="49">
        <f>CEILING((Table1[[#This Row],[extended quantity]]-Table1[[#This Row],[quantity on-hand]])/Table1[[#This Row],[Minimum order quantity]],1)*Table1[[#This Row],[Minimum order quantity]]</f>
        <v>3</v>
      </c>
      <c r="O48" s="49">
        <f>Table1[[#This Row],[Order quantity]]+Table1[[#This Row],[quantity on-hand]]-Table1[[#This Row],[extended quantity]]</f>
        <v>2</v>
      </c>
      <c r="P48" s="51">
        <f>IFERROR(Table1[[#This Row],[Order quantity]]*(Table1[[#This Row],[Cost ]]+Table1[[#This Row],[shipping]]+Table1[[#This Row],[Tax]]),0)</f>
        <v>16.352499999999999</v>
      </c>
      <c r="Q48" s="36">
        <f>IFERROR(IF(Table1[[#This Row],[Order quantity]]=0,0,Table1[[#This Row],[leftover material]]*(Table1[[#This Row],[Cost ]]+Table1[[#This Row],[shipping]]+Table1[[#This Row],[Tax]])),0)</f>
        <v>10.901666666666666</v>
      </c>
      <c r="R48" s="36" t="s">
        <v>923</v>
      </c>
      <c r="S48" s="36">
        <f>IF(ISNA(VLOOKUP(Table1[[#This Row],[Part Number]],'Multi-level BOM'!V$4:V$449,1,FALSE)),0,Table1[[#This Row],[Remaining Extended cost]])</f>
        <v>0</v>
      </c>
    </row>
    <row r="49" spans="1:19" x14ac:dyDescent="0.25">
      <c r="A49" s="1" t="s">
        <v>52</v>
      </c>
      <c r="B49" s="4" t="s">
        <v>837</v>
      </c>
      <c r="C49" s="1" t="s">
        <v>694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836</v>
      </c>
      <c r="H49" s="2">
        <v>1</v>
      </c>
      <c r="I49" s="1" t="s">
        <v>786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10"/>
      <c r="M49" s="40"/>
      <c r="N49" s="49">
        <f>CEILING((Table1[[#This Row],[extended quantity]]-Table1[[#This Row],[quantity on-hand]])/Table1[[#This Row],[Minimum order quantity]],1)*Table1[[#This Row],[Minimum order quantity]]</f>
        <v>4</v>
      </c>
      <c r="O49" s="49">
        <f>Table1[[#This Row],[Order quantity]]+Table1[[#This Row],[quantity on-hand]]-Table1[[#This Row],[extended quantity]]</f>
        <v>0</v>
      </c>
      <c r="P49" s="51">
        <f>IFERROR(Table1[[#This Row],[Order quantity]]*(Table1[[#This Row],[Cost ]]+Table1[[#This Row],[shipping]]+Table1[[#This Row],[Tax]]),0)</f>
        <v>18.210799999999999</v>
      </c>
      <c r="Q49" s="36">
        <f>IFERROR(IF(Table1[[#This Row],[Order quantity]]=0,0,Table1[[#This Row],[leftover material]]*(Table1[[#This Row],[Cost ]]+Table1[[#This Row],[shipping]]+Table1[[#This Row],[Tax]])),0)</f>
        <v>0</v>
      </c>
      <c r="R49" s="36"/>
      <c r="S49" s="36">
        <f>IF(ISNA(VLOOKUP(Table1[[#This Row],[Part Number]],'Multi-level BOM'!V$4:V$449,1,FALSE)),0,Table1[[#This Row],[Remaining Extended cost]])</f>
        <v>0</v>
      </c>
    </row>
    <row r="50" spans="1:19" x14ac:dyDescent="0.25">
      <c r="A50" s="1" t="s">
        <v>53</v>
      </c>
      <c r="B50" t="s">
        <v>840</v>
      </c>
      <c r="C50" s="1" t="s">
        <v>656</v>
      </c>
      <c r="D50" s="3">
        <v>34.1</v>
      </c>
      <c r="F50" s="3">
        <f>9%*Table1[[#This Row],[Cost ]]</f>
        <v>3.069</v>
      </c>
      <c r="G50" s="1" t="s">
        <v>841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10"/>
      <c r="M50" s="40"/>
      <c r="N50" s="49">
        <f>CEILING((Table1[[#This Row],[extended quantity]]-Table1[[#This Row],[quantity on-hand]])/Table1[[#This Row],[Minimum order quantity]],1)*Table1[[#This Row],[Minimum order quantity]]</f>
        <v>2</v>
      </c>
      <c r="O50" s="49">
        <f>Table1[[#This Row],[Order quantity]]+Table1[[#This Row],[quantity on-hand]]-Table1[[#This Row],[extended quantity]]</f>
        <v>1</v>
      </c>
      <c r="P50" s="51">
        <f>IFERROR(Table1[[#This Row],[Order quantity]]*(Table1[[#This Row],[Cost ]]+Table1[[#This Row],[shipping]]+Table1[[#This Row],[Tax]]),0)</f>
        <v>74.338000000000008</v>
      </c>
      <c r="Q50" s="36">
        <f>IFERROR(IF(Table1[[#This Row],[Order quantity]]=0,0,Table1[[#This Row],[leftover material]]*(Table1[[#This Row],[Cost ]]+Table1[[#This Row],[shipping]]+Table1[[#This Row],[Tax]])),0)</f>
        <v>37.169000000000004</v>
      </c>
      <c r="R50" s="36"/>
      <c r="S50" s="36">
        <f>IF(ISNA(VLOOKUP(Table1[[#This Row],[Part Number]],'Multi-level BOM'!V$4:V$449,1,FALSE)),0,Table1[[#This Row],[Remaining Extended cost]])</f>
        <v>0</v>
      </c>
    </row>
    <row r="51" spans="1:19" x14ac:dyDescent="0.25">
      <c r="A51" s="1" t="s">
        <v>54</v>
      </c>
      <c r="B51" t="s">
        <v>840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841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10"/>
      <c r="M51" s="40"/>
      <c r="N51" s="49">
        <f>CEILING((Table1[[#This Row],[extended quantity]]-Table1[[#This Row],[quantity on-hand]])/Table1[[#This Row],[Minimum order quantity]],1)*Table1[[#This Row],[Minimum order quantity]]</f>
        <v>4</v>
      </c>
      <c r="O51" s="49">
        <f>Table1[[#This Row],[Order quantity]]+Table1[[#This Row],[quantity on-hand]]-Table1[[#This Row],[extended quantity]]</f>
        <v>0</v>
      </c>
      <c r="P51" s="51">
        <f>IFERROR(Table1[[#This Row],[Order quantity]]*(Table1[[#This Row],[Cost ]]+Table1[[#This Row],[shipping]]+Table1[[#This Row],[Tax]]),0)</f>
        <v>74.338000000000008</v>
      </c>
      <c r="Q51" s="36">
        <f>IFERROR(IF(Table1[[#This Row],[Order quantity]]=0,0,Table1[[#This Row],[leftover material]]*(Table1[[#This Row],[Cost ]]+Table1[[#This Row],[shipping]]+Table1[[#This Row],[Tax]])),0)</f>
        <v>0</v>
      </c>
      <c r="R51" s="36"/>
      <c r="S51" s="36">
        <f>IF(ISNA(VLOOKUP(Table1[[#This Row],[Part Number]],'Multi-level BOM'!V$4:V$449,1,FALSE)),0,Table1[[#This Row],[Remaining Extended cost]])</f>
        <v>0</v>
      </c>
    </row>
    <row r="52" spans="1:19" ht="45" x14ac:dyDescent="0.25">
      <c r="A52" s="1" t="s">
        <v>55</v>
      </c>
      <c r="B52" s="4" t="s">
        <v>842</v>
      </c>
      <c r="C52" s="1" t="s">
        <v>656</v>
      </c>
      <c r="D52" s="3">
        <v>39.99</v>
      </c>
      <c r="F52" s="3">
        <f>9%*Table1[[#This Row],[Cost ]]</f>
        <v>3.5991</v>
      </c>
      <c r="G52" s="5" t="s">
        <v>843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10"/>
      <c r="M52" s="40"/>
      <c r="N52" s="49">
        <f>CEILING((Table1[[#This Row],[extended quantity]]-Table1[[#This Row],[quantity on-hand]])/Table1[[#This Row],[Minimum order quantity]],1)*Table1[[#This Row],[Minimum order quantity]]</f>
        <v>1</v>
      </c>
      <c r="O52" s="49">
        <f>Table1[[#This Row],[Order quantity]]+Table1[[#This Row],[quantity on-hand]]-Table1[[#This Row],[extended quantity]]</f>
        <v>0</v>
      </c>
      <c r="P52" s="51">
        <f>IFERROR(Table1[[#This Row],[Order quantity]]*(Table1[[#This Row],[Cost ]]+Table1[[#This Row],[shipping]]+Table1[[#This Row],[Tax]]),0)</f>
        <v>43.589100000000002</v>
      </c>
      <c r="Q52" s="36">
        <f>IFERROR(IF(Table1[[#This Row],[Order quantity]]=0,0,Table1[[#This Row],[leftover material]]*(Table1[[#This Row],[Cost ]]+Table1[[#This Row],[shipping]]+Table1[[#This Row],[Tax]])),0)</f>
        <v>0</v>
      </c>
      <c r="R52" s="36"/>
      <c r="S52" s="36">
        <f>IF(ISNA(VLOOKUP(Table1[[#This Row],[Part Number]],'Multi-level BOM'!V$4:V$449,1,FALSE)),0,Table1[[#This Row],[Remaining Extended cost]])</f>
        <v>0</v>
      </c>
    </row>
    <row r="53" spans="1:19" ht="45" x14ac:dyDescent="0.25">
      <c r="A53" s="1" t="s">
        <v>56</v>
      </c>
      <c r="B53" s="4" t="s">
        <v>845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849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10"/>
      <c r="M53" s="40"/>
      <c r="N53" s="49">
        <f>CEILING((Table1[[#This Row],[extended quantity]]-Table1[[#This Row],[quantity on-hand]])/Table1[[#This Row],[Minimum order quantity]],1)*Table1[[#This Row],[Minimum order quantity]]</f>
        <v>2</v>
      </c>
      <c r="O53" s="49">
        <f>Table1[[#This Row],[Order quantity]]+Table1[[#This Row],[quantity on-hand]]-Table1[[#This Row],[extended quantity]]</f>
        <v>1</v>
      </c>
      <c r="P53" s="51">
        <f>IFERROR(Table1[[#This Row],[Order quantity]]*(Table1[[#This Row],[Cost ]]+Table1[[#This Row],[shipping]]+Table1[[#This Row],[Tax]]),0)</f>
        <v>23.958200000000001</v>
      </c>
      <c r="Q53" s="36">
        <f>IFERROR(IF(Table1[[#This Row],[Order quantity]]=0,0,Table1[[#This Row],[leftover material]]*(Table1[[#This Row],[Cost ]]+Table1[[#This Row],[shipping]]+Table1[[#This Row],[Tax]])),0)</f>
        <v>11.979100000000001</v>
      </c>
      <c r="R53" s="36"/>
      <c r="S53" s="36">
        <f>IF(ISNA(VLOOKUP(Table1[[#This Row],[Part Number]],'Multi-level BOM'!V$4:V$449,1,FALSE)),0,Table1[[#This Row],[Remaining Extended cost]])</f>
        <v>0</v>
      </c>
    </row>
    <row r="54" spans="1:19" x14ac:dyDescent="0.25">
      <c r="A54" s="1" t="s">
        <v>57</v>
      </c>
      <c r="B54" s="16" t="s">
        <v>912</v>
      </c>
      <c r="C54" s="1" t="s">
        <v>856</v>
      </c>
      <c r="D54" s="3">
        <v>46.71</v>
      </c>
      <c r="E54" s="3">
        <v>6</v>
      </c>
      <c r="F54" s="3">
        <f>9%*Table1[[#This Row],[Cost ]]</f>
        <v>4.2039</v>
      </c>
      <c r="G54" s="1" t="s">
        <v>913</v>
      </c>
      <c r="H54" s="2">
        <v>1</v>
      </c>
      <c r="I54" s="1" t="s">
        <v>858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10"/>
      <c r="M54" s="40"/>
      <c r="N54" s="49">
        <f>CEILING((Table1[[#This Row],[extended quantity]]-Table1[[#This Row],[quantity on-hand]])/Table1[[#This Row],[Minimum order quantity]],1)*Table1[[#This Row],[Minimum order quantity]]</f>
        <v>1</v>
      </c>
      <c r="O54" s="49">
        <f>Table1[[#This Row],[Order quantity]]+Table1[[#This Row],[quantity on-hand]]-Table1[[#This Row],[extended quantity]]</f>
        <v>0</v>
      </c>
      <c r="P54" s="51">
        <f>IFERROR(Table1[[#This Row],[Order quantity]]*(Table1[[#This Row],[Cost ]]+Table1[[#This Row],[shipping]]+Table1[[#This Row],[Tax]]),0)</f>
        <v>56.913899999999998</v>
      </c>
      <c r="Q54" s="36">
        <f>IFERROR(IF(Table1[[#This Row],[Order quantity]]=0,0,Table1[[#This Row],[leftover material]]*(Table1[[#This Row],[Cost ]]+Table1[[#This Row],[shipping]]+Table1[[#This Row],[Tax]])),0)</f>
        <v>0</v>
      </c>
      <c r="R54" s="36"/>
      <c r="S54" s="36">
        <f>IF(ISNA(VLOOKUP(Table1[[#This Row],[Part Number]],'Multi-level BOM'!V$4:V$449,1,FALSE)),0,Table1[[#This Row],[Remaining Extended cost]])</f>
        <v>0</v>
      </c>
    </row>
    <row r="55" spans="1:19" ht="30" x14ac:dyDescent="0.25">
      <c r="A55" s="1" t="s">
        <v>58</v>
      </c>
      <c r="B55" s="4" t="s">
        <v>847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848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10"/>
      <c r="M55" s="40"/>
      <c r="N55" s="49">
        <f>CEILING((Table1[[#This Row],[extended quantity]]-Table1[[#This Row],[quantity on-hand]])/Table1[[#This Row],[Minimum order quantity]],1)*Table1[[#This Row],[Minimum order quantity]]</f>
        <v>1</v>
      </c>
      <c r="O55" s="49">
        <f>Table1[[#This Row],[Order quantity]]+Table1[[#This Row],[quantity on-hand]]-Table1[[#This Row],[extended quantity]]</f>
        <v>0</v>
      </c>
      <c r="P55" s="51">
        <f>IFERROR(Table1[[#This Row],[Order quantity]]*(Table1[[#This Row],[Cost ]]+Table1[[#This Row],[shipping]]+Table1[[#This Row],[Tax]]),0)</f>
        <v>25.059099999999997</v>
      </c>
      <c r="Q55" s="36">
        <f>IFERROR(IF(Table1[[#This Row],[Order quantity]]=0,0,Table1[[#This Row],[leftover material]]*(Table1[[#This Row],[Cost ]]+Table1[[#This Row],[shipping]]+Table1[[#This Row],[Tax]])),0)</f>
        <v>0</v>
      </c>
      <c r="R55" s="36"/>
      <c r="S55" s="36">
        <f>IF(ISNA(VLOOKUP(Table1[[#This Row],[Part Number]],'Multi-level BOM'!V$4:V$449,1,FALSE)),0,Table1[[#This Row],[Remaining Extended cost]])</f>
        <v>0</v>
      </c>
    </row>
    <row r="56" spans="1:19" ht="30" x14ac:dyDescent="0.25">
      <c r="A56" s="1" t="s">
        <v>59</v>
      </c>
      <c r="B56" s="4" t="s">
        <v>850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851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10"/>
      <c r="M56" s="40"/>
      <c r="N56" s="49">
        <f>CEILING((Table1[[#This Row],[extended quantity]]-Table1[[#This Row],[quantity on-hand]])/Table1[[#This Row],[Minimum order quantity]],1)*Table1[[#This Row],[Minimum order quantity]]</f>
        <v>1</v>
      </c>
      <c r="O56" s="49">
        <f>Table1[[#This Row],[Order quantity]]+Table1[[#This Row],[quantity on-hand]]-Table1[[#This Row],[extended quantity]]</f>
        <v>0</v>
      </c>
      <c r="P56" s="51">
        <f>IFERROR(Table1[[#This Row],[Order quantity]]*(Table1[[#This Row],[Cost ]]+Table1[[#This Row],[shipping]]+Table1[[#This Row],[Tax]]),0)</f>
        <v>9.6464999999999996</v>
      </c>
      <c r="Q56" s="36">
        <f>IFERROR(IF(Table1[[#This Row],[Order quantity]]=0,0,Table1[[#This Row],[leftover material]]*(Table1[[#This Row],[Cost ]]+Table1[[#This Row],[shipping]]+Table1[[#This Row],[Tax]])),0)</f>
        <v>0</v>
      </c>
      <c r="R56" s="36"/>
      <c r="S56" s="36">
        <f>IF(ISNA(VLOOKUP(Table1[[#This Row],[Part Number]],'Multi-level BOM'!V$4:V$449,1,FALSE)),0,Table1[[#This Row],[Remaining Extended cost]])</f>
        <v>0</v>
      </c>
    </row>
    <row r="57" spans="1:19" ht="45" x14ac:dyDescent="0.25">
      <c r="A57" s="1" t="s">
        <v>60</v>
      </c>
      <c r="B57" s="4" t="s">
        <v>855</v>
      </c>
      <c r="C57" s="1" t="s">
        <v>856</v>
      </c>
      <c r="D57" s="3">
        <v>48.96</v>
      </c>
      <c r="E57" s="3">
        <v>10</v>
      </c>
      <c r="F57" s="3">
        <v>0</v>
      </c>
      <c r="G57" s="5" t="s">
        <v>857</v>
      </c>
      <c r="H57" s="2">
        <v>1</v>
      </c>
      <c r="I57" s="1" t="s">
        <v>858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58.96</v>
      </c>
      <c r="L57" s="10"/>
      <c r="M57" s="40"/>
      <c r="N57" s="49">
        <f>CEILING((Table1[[#This Row],[extended quantity]]-Table1[[#This Row],[quantity on-hand]])/Table1[[#This Row],[Minimum order quantity]],1)*Table1[[#This Row],[Minimum order quantity]]</f>
        <v>1</v>
      </c>
      <c r="O57" s="49">
        <f>Table1[[#This Row],[Order quantity]]+Table1[[#This Row],[quantity on-hand]]-Table1[[#This Row],[extended quantity]]</f>
        <v>0</v>
      </c>
      <c r="P57" s="51">
        <f>IFERROR(Table1[[#This Row],[Order quantity]]*(Table1[[#This Row],[Cost ]]+Table1[[#This Row],[shipping]]+Table1[[#This Row],[Tax]]),0)</f>
        <v>58.96</v>
      </c>
      <c r="Q57" s="36">
        <f>IFERROR(IF(Table1[[#This Row],[Order quantity]]=0,0,Table1[[#This Row],[leftover material]]*(Table1[[#This Row],[Cost ]]+Table1[[#This Row],[shipping]]+Table1[[#This Row],[Tax]])),0)</f>
        <v>0</v>
      </c>
      <c r="R57" s="36"/>
      <c r="S57" s="36">
        <f>IF(ISNA(VLOOKUP(Table1[[#This Row],[Part Number]],'Multi-level BOM'!V$4:V$449,1,FALSE)),0,Table1[[#This Row],[Remaining Extended cost]])</f>
        <v>0</v>
      </c>
    </row>
    <row r="58" spans="1:19" ht="45" x14ac:dyDescent="0.25">
      <c r="A58" s="1" t="s">
        <v>61</v>
      </c>
      <c r="B58" s="4" t="s">
        <v>862</v>
      </c>
      <c r="C58" s="1" t="s">
        <v>856</v>
      </c>
      <c r="D58" s="3">
        <v>147</v>
      </c>
      <c r="E58" s="3">
        <v>15</v>
      </c>
      <c r="F58" s="3">
        <v>0</v>
      </c>
      <c r="G58" s="1" t="s">
        <v>861</v>
      </c>
      <c r="H58" s="2">
        <v>1</v>
      </c>
      <c r="I58" s="1" t="s">
        <v>786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162</v>
      </c>
      <c r="L58" s="10"/>
      <c r="M58" s="40">
        <v>1</v>
      </c>
      <c r="N58" s="49">
        <f>CEILING((Table1[[#This Row],[extended quantity]]-Table1[[#This Row],[quantity on-hand]])/Table1[[#This Row],[Minimum order quantity]],1)*Table1[[#This Row],[Minimum order quantity]]</f>
        <v>0</v>
      </c>
      <c r="O58" s="49">
        <f>Table1[[#This Row],[Order quantity]]+Table1[[#This Row],[quantity on-hand]]-Table1[[#This Row],[extended quantity]]</f>
        <v>0</v>
      </c>
      <c r="P58" s="51">
        <f>IFERROR(Table1[[#This Row],[Order quantity]]*(Table1[[#This Row],[Cost ]]+Table1[[#This Row],[shipping]]+Table1[[#This Row],[Tax]]),0)</f>
        <v>0</v>
      </c>
      <c r="Q58" s="36">
        <f>IFERROR(IF(Table1[[#This Row],[Order quantity]]=0,0,Table1[[#This Row],[leftover material]]*(Table1[[#This Row],[Cost ]]+Table1[[#This Row],[shipping]]+Table1[[#This Row],[Tax]])),0)</f>
        <v>0</v>
      </c>
      <c r="R58" s="36" t="s">
        <v>882</v>
      </c>
      <c r="S58" s="36">
        <f>IF(ISNA(VLOOKUP(Table1[[#This Row],[Part Number]],'Multi-level BOM'!V$4:V$449,1,FALSE)),0,Table1[[#This Row],[Remaining Extended cost]])</f>
        <v>0</v>
      </c>
    </row>
    <row r="59" spans="1:19" ht="45" x14ac:dyDescent="0.25">
      <c r="A59" s="1" t="s">
        <v>62</v>
      </c>
      <c r="B59" s="4" t="s">
        <v>863</v>
      </c>
      <c r="C59" s="1" t="s">
        <v>856</v>
      </c>
      <c r="D59" s="3">
        <v>69.08</v>
      </c>
      <c r="E59" s="3">
        <v>10</v>
      </c>
      <c r="F59" s="3">
        <v>0</v>
      </c>
      <c r="G59" s="1" t="s">
        <v>859</v>
      </c>
      <c r="H59" s="2">
        <v>1</v>
      </c>
      <c r="I59" s="1" t="s">
        <v>786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79.08</v>
      </c>
      <c r="L59" s="10"/>
      <c r="M59" s="40"/>
      <c r="N59" s="49">
        <f>CEILING((Table1[[#This Row],[extended quantity]]-Table1[[#This Row],[quantity on-hand]])/Table1[[#This Row],[Minimum order quantity]],1)*Table1[[#This Row],[Minimum order quantity]]</f>
        <v>1</v>
      </c>
      <c r="O59" s="49">
        <f>Table1[[#This Row],[Order quantity]]+Table1[[#This Row],[quantity on-hand]]-Table1[[#This Row],[extended quantity]]</f>
        <v>0</v>
      </c>
      <c r="P59" s="51">
        <f>IFERROR(Table1[[#This Row],[Order quantity]]*(Table1[[#This Row],[Cost ]]+Table1[[#This Row],[shipping]]+Table1[[#This Row],[Tax]]),0)</f>
        <v>79.08</v>
      </c>
      <c r="Q59" s="36">
        <f>IFERROR(IF(Table1[[#This Row],[Order quantity]]=0,0,Table1[[#This Row],[leftover material]]*(Table1[[#This Row],[Cost ]]+Table1[[#This Row],[shipping]]+Table1[[#This Row],[Tax]])),0)</f>
        <v>0</v>
      </c>
      <c r="R59" s="36"/>
      <c r="S59" s="36">
        <f>IF(ISNA(VLOOKUP(Table1[[#This Row],[Part Number]],'Multi-level BOM'!V$4:V$449,1,FALSE)),0,Table1[[#This Row],[Remaining Extended cost]])</f>
        <v>0</v>
      </c>
    </row>
    <row r="60" spans="1:19" ht="30" x14ac:dyDescent="0.25">
      <c r="A60" s="1" t="s">
        <v>63</v>
      </c>
      <c r="B60" s="4" t="s">
        <v>866</v>
      </c>
      <c r="C60" s="1" t="s">
        <v>656</v>
      </c>
      <c r="D60" s="3">
        <v>28.68</v>
      </c>
      <c r="F60" s="3">
        <f>9%*Table1[[#This Row],[Cost ]]</f>
        <v>2.5811999999999999</v>
      </c>
      <c r="G60" s="5" t="s">
        <v>867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10"/>
      <c r="M60" s="40"/>
      <c r="N60" s="49">
        <f>CEILING((Table1[[#This Row],[extended quantity]]-Table1[[#This Row],[quantity on-hand]])/Table1[[#This Row],[Minimum order quantity]],1)*Table1[[#This Row],[Minimum order quantity]]</f>
        <v>1</v>
      </c>
      <c r="O60" s="49">
        <f>Table1[[#This Row],[Order quantity]]+Table1[[#This Row],[quantity on-hand]]-Table1[[#This Row],[extended quantity]]</f>
        <v>0</v>
      </c>
      <c r="P60" s="51">
        <f>IFERROR(Table1[[#This Row],[Order quantity]]*(Table1[[#This Row],[Cost ]]+Table1[[#This Row],[shipping]]+Table1[[#This Row],[Tax]]),0)</f>
        <v>31.261199999999999</v>
      </c>
      <c r="Q60" s="36">
        <f>IFERROR(IF(Table1[[#This Row],[Order quantity]]=0,0,Table1[[#This Row],[leftover material]]*(Table1[[#This Row],[Cost ]]+Table1[[#This Row],[shipping]]+Table1[[#This Row],[Tax]])),0)</f>
        <v>0</v>
      </c>
      <c r="R60" s="3" t="s">
        <v>1007</v>
      </c>
      <c r="S60" s="36">
        <f>IF(ISNA(VLOOKUP(Table1[[#This Row],[Part Number]],'Multi-level BOM'!V$4:V$449,1,FALSE)),0,Table1[[#This Row],[Remaining Extended cost]])</f>
        <v>31.261199999999999</v>
      </c>
    </row>
    <row r="61" spans="1:19" ht="30" x14ac:dyDescent="0.25">
      <c r="A61" s="1" t="s">
        <v>64</v>
      </c>
      <c r="B61" s="4" t="s">
        <v>985</v>
      </c>
      <c r="C61" s="1" t="s">
        <v>656</v>
      </c>
      <c r="D61" s="3">
        <v>13.99</v>
      </c>
      <c r="F61" s="3">
        <f>9%*Table1[[#This Row],[Cost ]]</f>
        <v>1.2590999999999999</v>
      </c>
      <c r="G61" s="5" t="s">
        <v>972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10"/>
      <c r="M61" s="40"/>
      <c r="N61" s="49">
        <f>CEILING((Table1[[#This Row],[extended quantity]]-Table1[[#This Row],[quantity on-hand]])/Table1[[#This Row],[Minimum order quantity]],1)*Table1[[#This Row],[Minimum order quantity]]</f>
        <v>1</v>
      </c>
      <c r="O61" s="49">
        <f>Table1[[#This Row],[Order quantity]]+Table1[[#This Row],[quantity on-hand]]-Table1[[#This Row],[extended quantity]]</f>
        <v>0</v>
      </c>
      <c r="P61" s="51">
        <f>IFERROR(Table1[[#This Row],[Order quantity]]*(Table1[[#This Row],[Cost ]]+Table1[[#This Row],[shipping]]+Table1[[#This Row],[Tax]]),0)</f>
        <v>15.2491</v>
      </c>
      <c r="Q61" s="36">
        <f>IFERROR(IF(Table1[[#This Row],[Order quantity]]=0,0,Table1[[#This Row],[leftover material]]*(Table1[[#This Row],[Cost ]]+Table1[[#This Row],[shipping]]+Table1[[#This Row],[Tax]])),0)</f>
        <v>0</v>
      </c>
      <c r="R61" s="36"/>
      <c r="S61" s="36">
        <f>IF(ISNA(VLOOKUP(Table1[[#This Row],[Part Number]],'Multi-level BOM'!V$4:V$449,1,FALSE)),0,Table1[[#This Row],[Remaining Extended cost]])</f>
        <v>0</v>
      </c>
    </row>
    <row r="62" spans="1:19" ht="30" x14ac:dyDescent="0.25">
      <c r="A62" s="1" t="s">
        <v>65</v>
      </c>
      <c r="B62" s="4" t="s">
        <v>869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868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10"/>
      <c r="M62" s="40"/>
      <c r="N62" s="49">
        <f>CEILING((Table1[[#This Row],[extended quantity]]-Table1[[#This Row],[quantity on-hand]])/Table1[[#This Row],[Minimum order quantity]],1)*Table1[[#This Row],[Minimum order quantity]]</f>
        <v>0</v>
      </c>
      <c r="O62" s="49">
        <f>Table1[[#This Row],[Order quantity]]+Table1[[#This Row],[quantity on-hand]]-Table1[[#This Row],[extended quantity]]</f>
        <v>0</v>
      </c>
      <c r="P62" s="51">
        <f>IFERROR(Table1[[#This Row],[Order quantity]]*(Table1[[#This Row],[Cost ]]+Table1[[#This Row],[shipping]]+Table1[[#This Row],[Tax]]),0)</f>
        <v>0</v>
      </c>
      <c r="Q62" s="36">
        <f>IFERROR(IF(Table1[[#This Row],[Order quantity]]=0,0,Table1[[#This Row],[leftover material]]*(Table1[[#This Row],[Cost ]]+Table1[[#This Row],[shipping]]+Table1[[#This Row],[Tax]])),0)</f>
        <v>0</v>
      </c>
      <c r="R62" s="36"/>
      <c r="S62" s="36">
        <f>IF(ISNA(VLOOKUP(Table1[[#This Row],[Part Number]],'Multi-level BOM'!V$4:V$449,1,FALSE)),0,Table1[[#This Row],[Remaining Extended cost]])</f>
        <v>0</v>
      </c>
    </row>
    <row r="63" spans="1:19" ht="30" x14ac:dyDescent="0.25">
      <c r="A63" s="1" t="s">
        <v>66</v>
      </c>
      <c r="B63" s="16" t="s">
        <v>870</v>
      </c>
      <c r="C63" s="1" t="s">
        <v>974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975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10"/>
      <c r="M63" s="40"/>
      <c r="N63" s="49">
        <f>CEILING((Table1[[#This Row],[extended quantity]]-Table1[[#This Row],[quantity on-hand]])/Table1[[#This Row],[Minimum order quantity]],1)*Table1[[#This Row],[Minimum order quantity]]</f>
        <v>3</v>
      </c>
      <c r="O63" s="49">
        <f>Table1[[#This Row],[Order quantity]]+Table1[[#This Row],[quantity on-hand]]-Table1[[#This Row],[extended quantity]]</f>
        <v>0</v>
      </c>
      <c r="P63" s="51">
        <f>IFERROR(Table1[[#This Row],[Order quantity]]*(Table1[[#This Row],[Cost ]]+Table1[[#This Row],[shipping]]+Table1[[#This Row],[Tax]]),0)</f>
        <v>15.266750000000002</v>
      </c>
      <c r="Q63" s="36">
        <f>IFERROR(IF(Table1[[#This Row],[Order quantity]]=0,0,Table1[[#This Row],[leftover material]]*(Table1[[#This Row],[Cost ]]+Table1[[#This Row],[shipping]]+Table1[[#This Row],[Tax]])),0)</f>
        <v>0</v>
      </c>
      <c r="R63" s="3" t="s">
        <v>992</v>
      </c>
      <c r="S63" s="36">
        <f>IF(ISNA(VLOOKUP(Table1[[#This Row],[Part Number]],'Multi-level BOM'!V$4:V$449,1,FALSE)),0,Table1[[#This Row],[Remaining Extended cost]])</f>
        <v>15.266750000000002</v>
      </c>
    </row>
    <row r="64" spans="1:19" ht="30" x14ac:dyDescent="0.25">
      <c r="A64" s="1" t="s">
        <v>67</v>
      </c>
      <c r="B64" s="4" t="s">
        <v>875</v>
      </c>
      <c r="C64" s="1" t="s">
        <v>938</v>
      </c>
      <c r="D64" s="3">
        <v>0.1</v>
      </c>
      <c r="E64" s="3">
        <f t="shared" ref="E64:E66" si="4">0.262338232068436*D64</f>
        <v>2.6233823206843601E-2</v>
      </c>
      <c r="F64" s="3">
        <f t="shared" ref="F64:F66" si="5">0.113621408203553*D64</f>
        <v>1.1362140820355301E-2</v>
      </c>
      <c r="G64" s="1" t="s">
        <v>964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10"/>
      <c r="M64" s="40"/>
      <c r="N64" s="49">
        <f>CEILING((Table1[[#This Row],[extended quantity]]-Table1[[#This Row],[quantity on-hand]])/Table1[[#This Row],[Minimum order quantity]],1)*Table1[[#This Row],[Minimum order quantity]]</f>
        <v>12</v>
      </c>
      <c r="O64" s="49">
        <f>Table1[[#This Row],[Order quantity]]+Table1[[#This Row],[quantity on-hand]]-Table1[[#This Row],[extended quantity]]</f>
        <v>0</v>
      </c>
      <c r="P64" s="51">
        <f>IFERROR(Table1[[#This Row],[Order quantity]]*(Table1[[#This Row],[Cost ]]+Table1[[#This Row],[shipping]]+Table1[[#This Row],[Tax]]),0)</f>
        <v>1.6511515683263871</v>
      </c>
      <c r="Q64" s="36">
        <f>IFERROR(IF(Table1[[#This Row],[Order quantity]]=0,0,Table1[[#This Row],[leftover material]]*(Table1[[#This Row],[Cost ]]+Table1[[#This Row],[shipping]]+Table1[[#This Row],[Tax]])),0)</f>
        <v>0</v>
      </c>
      <c r="R64" s="3" t="s">
        <v>1002</v>
      </c>
      <c r="S64" s="59">
        <f>IF(ISNA(VLOOKUP(Table1[[#This Row],[Part Number]],'Multi-level BOM'!V$4:V$449,1,FALSE)),0,Table1[[#This Row],[Remaining Extended cost]])</f>
        <v>1.6511515683263871</v>
      </c>
    </row>
    <row r="65" spans="1:19" ht="30" x14ac:dyDescent="0.25">
      <c r="A65" s="1" t="s">
        <v>68</v>
      </c>
      <c r="B65" s="4" t="s">
        <v>878</v>
      </c>
      <c r="C65" s="1" t="s">
        <v>938</v>
      </c>
      <c r="D65" s="3">
        <f>1.77/100</f>
        <v>1.77E-2</v>
      </c>
      <c r="E65" s="3">
        <f t="shared" si="4"/>
        <v>4.643386707611317E-3</v>
      </c>
      <c r="F65" s="3">
        <f t="shared" si="5"/>
        <v>2.0110989252028881E-3</v>
      </c>
      <c r="G65" s="5" t="s">
        <v>968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10"/>
      <c r="M65" s="40"/>
      <c r="N65" s="49">
        <f>CEILING((Table1[[#This Row],[extended quantity]]-Table1[[#This Row],[quantity on-hand]])/Table1[[#This Row],[Minimum order quantity]],1)*Table1[[#This Row],[Minimum order quantity]]</f>
        <v>100</v>
      </c>
      <c r="O65" s="49">
        <f>Table1[[#This Row],[Order quantity]]+Table1[[#This Row],[quantity on-hand]]-Table1[[#This Row],[extended quantity]]</f>
        <v>91</v>
      </c>
      <c r="P65" s="51">
        <f>IFERROR(Table1[[#This Row],[Order quantity]]*(Table1[[#This Row],[Cost ]]+Table1[[#This Row],[shipping]]+Table1[[#This Row],[Tax]]),0)</f>
        <v>2.4354485632814207</v>
      </c>
      <c r="Q65" s="36">
        <f>IFERROR(IF(Table1[[#This Row],[Order quantity]]=0,0,Table1[[#This Row],[leftover material]]*(Table1[[#This Row],[Cost ]]+Table1[[#This Row],[shipping]]+Table1[[#This Row],[Tax]])),0)</f>
        <v>2.2162581925860927</v>
      </c>
      <c r="R65" s="3" t="s">
        <v>1002</v>
      </c>
      <c r="S65" s="59">
        <f>IF(ISNA(VLOOKUP(Table1[[#This Row],[Part Number]],'Multi-level BOM'!V$4:V$449,1,FALSE)),0,Table1[[#This Row],[Remaining Extended cost]])</f>
        <v>2.4354485632814207</v>
      </c>
    </row>
    <row r="66" spans="1:19" x14ac:dyDescent="0.25">
      <c r="A66" s="1" t="s">
        <v>69</v>
      </c>
      <c r="B66" s="4" t="s">
        <v>889</v>
      </c>
      <c r="C66" s="1" t="s">
        <v>938</v>
      </c>
      <c r="D66" s="3">
        <v>0.16</v>
      </c>
      <c r="E66" s="3">
        <f t="shared" si="4"/>
        <v>4.1974117130949756E-2</v>
      </c>
      <c r="F66" s="3">
        <f t="shared" si="5"/>
        <v>1.8179425312568481E-2</v>
      </c>
      <c r="G66" s="1" t="s">
        <v>958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10"/>
      <c r="M66" s="40"/>
      <c r="N66" s="49">
        <f>CEILING((Table1[[#This Row],[extended quantity]]-Table1[[#This Row],[quantity on-hand]])/Table1[[#This Row],[Minimum order quantity]],1)*Table1[[#This Row],[Minimum order quantity]]</f>
        <v>8</v>
      </c>
      <c r="O66" s="49">
        <f>Table1[[#This Row],[Order quantity]]+Table1[[#This Row],[quantity on-hand]]-Table1[[#This Row],[extended quantity]]</f>
        <v>0</v>
      </c>
      <c r="P66" s="51">
        <f>IFERROR(Table1[[#This Row],[Order quantity]]*(Table1[[#This Row],[Cost ]]+Table1[[#This Row],[shipping]]+Table1[[#This Row],[Tax]]),0)</f>
        <v>1.7612283395481458</v>
      </c>
      <c r="Q66" s="36">
        <f>IFERROR(IF(Table1[[#This Row],[Order quantity]]=0,0,Table1[[#This Row],[leftover material]]*(Table1[[#This Row],[Cost ]]+Table1[[#This Row],[shipping]]+Table1[[#This Row],[Tax]])),0)</f>
        <v>0</v>
      </c>
      <c r="R66" s="3" t="s">
        <v>1002</v>
      </c>
      <c r="S66" s="59">
        <f>IF(ISNA(VLOOKUP(Table1[[#This Row],[Part Number]],'Multi-level BOM'!V$4:V$449,1,FALSE)),0,Table1[[#This Row],[Remaining Extended cost]])</f>
        <v>1.7612283395481458</v>
      </c>
    </row>
    <row r="67" spans="1:19" x14ac:dyDescent="0.25">
      <c r="A67" s="1" t="s">
        <v>70</v>
      </c>
      <c r="B67" s="16" t="s">
        <v>892</v>
      </c>
      <c r="C67" s="1" t="s">
        <v>705</v>
      </c>
      <c r="D67" s="3">
        <f>4.69/13</f>
        <v>0.36076923076923079</v>
      </c>
      <c r="F67" s="3">
        <f>9%*Table1[[#This Row],[Cost ]]</f>
        <v>3.2469230769230771E-2</v>
      </c>
      <c r="G67" s="1" t="s">
        <v>909</v>
      </c>
      <c r="H67" s="2">
        <v>12</v>
      </c>
      <c r="I67" s="1" t="s">
        <v>910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10"/>
      <c r="M67" s="40">
        <v>12</v>
      </c>
      <c r="N67" s="49">
        <f>CEILING((Table1[[#This Row],[extended quantity]]-Table1[[#This Row],[quantity on-hand]])/Table1[[#This Row],[Minimum order quantity]],1)*Table1[[#This Row],[Minimum order quantity]]</f>
        <v>0</v>
      </c>
      <c r="O67" s="49">
        <f>Table1[[#This Row],[Order quantity]]+Table1[[#This Row],[quantity on-hand]]-Table1[[#This Row],[extended quantity]]</f>
        <v>4</v>
      </c>
      <c r="P67" s="51">
        <f>IFERROR(Table1[[#This Row],[Order quantity]]*(Table1[[#This Row],[Cost ]]+Table1[[#This Row],[shipping]]+Table1[[#This Row],[Tax]]),0)</f>
        <v>0</v>
      </c>
      <c r="Q67" s="36">
        <f>IFERROR(IF(Table1[[#This Row],[Order quantity]]=0,0,Table1[[#This Row],[leftover material]]*(Table1[[#This Row],[Cost ]]+Table1[[#This Row],[shipping]]+Table1[[#This Row],[Tax]])),0)</f>
        <v>0</v>
      </c>
      <c r="R67" s="3" t="s">
        <v>923</v>
      </c>
      <c r="S67" s="36">
        <f>IF(ISNA(VLOOKUP(Table1[[#This Row],[Part Number]],'Multi-level BOM'!V$4:V$449,1,FALSE)),0,Table1[[#This Row],[Remaining Extended cost]])</f>
        <v>0</v>
      </c>
    </row>
    <row r="68" spans="1:19" x14ac:dyDescent="0.25">
      <c r="A68" s="1" t="s">
        <v>71</v>
      </c>
      <c r="B68" s="4" t="s">
        <v>911</v>
      </c>
      <c r="C68" s="1" t="s">
        <v>705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786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10"/>
      <c r="M68" s="40"/>
      <c r="N68" s="49">
        <f>CEILING((Table1[[#This Row],[extended quantity]]-Table1[[#This Row],[quantity on-hand]])/Table1[[#This Row],[Minimum order quantity]],1)*Table1[[#This Row],[Minimum order quantity]]</f>
        <v>0</v>
      </c>
      <c r="O68" s="49">
        <f>Table1[[#This Row],[Order quantity]]+Table1[[#This Row],[quantity on-hand]]-Table1[[#This Row],[extended quantity]]</f>
        <v>0</v>
      </c>
      <c r="P68" s="51">
        <f>IFERROR(Table1[[#This Row],[Order quantity]]*(Table1[[#This Row],[Cost ]]+Table1[[#This Row],[shipping]]+Table1[[#This Row],[Tax]]),0)</f>
        <v>0</v>
      </c>
      <c r="Q68" s="36">
        <f>IFERROR(IF(Table1[[#This Row],[Order quantity]]=0,0,Table1[[#This Row],[leftover material]]*(Table1[[#This Row],[Cost ]]+Table1[[#This Row],[shipping]]+Table1[[#This Row],[Tax]])),0)</f>
        <v>0</v>
      </c>
      <c r="R68" s="36"/>
      <c r="S68" s="36">
        <f>IF(ISNA(VLOOKUP(Table1[[#This Row],[Part Number]],'Multi-level BOM'!V$4:V$449,1,FALSE)),0,Table1[[#This Row],[Remaining Extended cost]])</f>
        <v>0</v>
      </c>
    </row>
    <row r="69" spans="1:19" ht="30" x14ac:dyDescent="0.25">
      <c r="A69" s="1" t="s">
        <v>72</v>
      </c>
      <c r="B69" s="4" t="s">
        <v>897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898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10"/>
      <c r="M69" s="40"/>
      <c r="N69" s="49">
        <f>CEILING((Table1[[#This Row],[extended quantity]]-Table1[[#This Row],[quantity on-hand]])/Table1[[#This Row],[Minimum order quantity]],1)*Table1[[#This Row],[Minimum order quantity]]</f>
        <v>0</v>
      </c>
      <c r="O69" s="49">
        <f>Table1[[#This Row],[Order quantity]]+Table1[[#This Row],[quantity on-hand]]-Table1[[#This Row],[extended quantity]]</f>
        <v>0</v>
      </c>
      <c r="P69" s="51">
        <f>IFERROR(Table1[[#This Row],[Order quantity]]*(Table1[[#This Row],[Cost ]]+Table1[[#This Row],[shipping]]+Table1[[#This Row],[Tax]]),0)</f>
        <v>0</v>
      </c>
      <c r="Q69" s="36">
        <f>IFERROR(IF(Table1[[#This Row],[Order quantity]]=0,0,Table1[[#This Row],[leftover material]]*(Table1[[#This Row],[Cost ]]+Table1[[#This Row],[shipping]]+Table1[[#This Row],[Tax]])),0)</f>
        <v>0</v>
      </c>
      <c r="R69" s="36"/>
      <c r="S69" s="36">
        <f>IF(ISNA(VLOOKUP(Table1[[#This Row],[Part Number]],'Multi-level BOM'!V$4:V$449,1,FALSE)),0,Table1[[#This Row],[Remaining Extended cost]])</f>
        <v>0</v>
      </c>
    </row>
    <row r="70" spans="1:19" x14ac:dyDescent="0.25">
      <c r="A70" s="1" t="s">
        <v>73</v>
      </c>
      <c r="B70" s="16" t="s">
        <v>908</v>
      </c>
      <c r="C70" s="1" t="s">
        <v>705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786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10"/>
      <c r="M70" s="40"/>
      <c r="N70" s="49">
        <f>CEILING((Table1[[#This Row],[extended quantity]]-Table1[[#This Row],[quantity on-hand]])/Table1[[#This Row],[Minimum order quantity]],1)*Table1[[#This Row],[Minimum order quantity]]</f>
        <v>0</v>
      </c>
      <c r="O70" s="49">
        <f>Table1[[#This Row],[Order quantity]]+Table1[[#This Row],[quantity on-hand]]-Table1[[#This Row],[extended quantity]]</f>
        <v>0</v>
      </c>
      <c r="P70" s="51">
        <f>IFERROR(Table1[[#This Row],[Order quantity]]*(Table1[[#This Row],[Cost ]]+Table1[[#This Row],[shipping]]+Table1[[#This Row],[Tax]]),0)</f>
        <v>0</v>
      </c>
      <c r="Q70" s="36">
        <f>IFERROR(IF(Table1[[#This Row],[Order quantity]]=0,0,Table1[[#This Row],[leftover material]]*(Table1[[#This Row],[Cost ]]+Table1[[#This Row],[shipping]]+Table1[[#This Row],[Tax]])),0)</f>
        <v>0</v>
      </c>
      <c r="R70" s="36"/>
      <c r="S70" s="36">
        <f>IF(ISNA(VLOOKUP(Table1[[#This Row],[Part Number]],'Multi-level BOM'!V$4:V$449,1,FALSE)),0,Table1[[#This Row],[Remaining Extended cost]])</f>
        <v>0</v>
      </c>
    </row>
    <row r="71" spans="1:19" x14ac:dyDescent="0.25">
      <c r="A71" s="1" t="s">
        <v>74</v>
      </c>
      <c r="B71" s="4" t="s">
        <v>927</v>
      </c>
      <c r="C71" s="1" t="s">
        <v>705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10"/>
      <c r="M71" s="40">
        <v>12</v>
      </c>
      <c r="N71" s="49">
        <f>CEILING((Table1[[#This Row],[extended quantity]]-Table1[[#This Row],[quantity on-hand]])/Table1[[#This Row],[Minimum order quantity]],1)*Table1[[#This Row],[Minimum order quantity]]</f>
        <v>0</v>
      </c>
      <c r="O71" s="49">
        <f>Table1[[#This Row],[Order quantity]]+Table1[[#This Row],[quantity on-hand]]-Table1[[#This Row],[extended quantity]]</f>
        <v>9</v>
      </c>
      <c r="P71" s="51">
        <f>IFERROR(Table1[[#This Row],[Order quantity]]*(Table1[[#This Row],[Cost ]]+Table1[[#This Row],[shipping]]+Table1[[#This Row],[Tax]]),0)</f>
        <v>0</v>
      </c>
      <c r="Q71" s="36">
        <f>IFERROR(IF(Table1[[#This Row],[Order quantity]]=0,0,Table1[[#This Row],[leftover material]]*(Table1[[#This Row],[Cost ]]+Table1[[#This Row],[shipping]]+Table1[[#This Row],[Tax]])),0)</f>
        <v>0</v>
      </c>
      <c r="R71" s="3" t="s">
        <v>923</v>
      </c>
      <c r="S71" s="36">
        <f>IF(ISNA(VLOOKUP(Table1[[#This Row],[Part Number]],'Multi-level BOM'!V$4:V$449,1,FALSE)),0,Table1[[#This Row],[Remaining Extended cost]])</f>
        <v>0</v>
      </c>
    </row>
    <row r="72" spans="1:19" x14ac:dyDescent="0.25">
      <c r="A72" s="1" t="s">
        <v>75</v>
      </c>
      <c r="B72" t="s">
        <v>935</v>
      </c>
      <c r="C72" s="1" t="s">
        <v>856</v>
      </c>
      <c r="D72" s="3">
        <v>1.49</v>
      </c>
      <c r="E72" s="3">
        <v>5</v>
      </c>
      <c r="F72" s="3">
        <f>9%*Table1[[#This Row],[Cost ]]</f>
        <v>0.1341</v>
      </c>
      <c r="G72" s="1" t="s">
        <v>936</v>
      </c>
      <c r="H72" s="2">
        <v>1</v>
      </c>
      <c r="I72" s="1" t="s">
        <v>937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10"/>
      <c r="M72" s="40"/>
      <c r="N72" s="49">
        <f>CEILING((Table1[[#This Row],[extended quantity]]-Table1[[#This Row],[quantity on-hand]])/Table1[[#This Row],[Minimum order quantity]],1)*Table1[[#This Row],[Minimum order quantity]]</f>
        <v>0</v>
      </c>
      <c r="O72" s="49">
        <f>Table1[[#This Row],[Order quantity]]+Table1[[#This Row],[quantity on-hand]]-Table1[[#This Row],[extended quantity]]</f>
        <v>0</v>
      </c>
      <c r="P72" s="51">
        <f>IFERROR(Table1[[#This Row],[Order quantity]]*(Table1[[#This Row],[Cost ]]+Table1[[#This Row],[shipping]]+Table1[[#This Row],[Tax]]),0)</f>
        <v>0</v>
      </c>
      <c r="Q72" s="36">
        <f>IFERROR(IF(Table1[[#This Row],[Order quantity]]=0,0,Table1[[#This Row],[leftover material]]*(Table1[[#This Row],[Cost ]]+Table1[[#This Row],[shipping]]+Table1[[#This Row],[Tax]])),0)</f>
        <v>0</v>
      </c>
      <c r="R72" s="36"/>
      <c r="S72" s="36">
        <f>IF(ISNA(VLOOKUP(Table1[[#This Row],[Part Number]],'Multi-level BOM'!V$4:V$449,1,FALSE)),0,Table1[[#This Row],[Remaining Extended cost]])</f>
        <v>0</v>
      </c>
    </row>
    <row r="73" spans="1:19" ht="30" x14ac:dyDescent="0.25">
      <c r="A73" s="1" t="s">
        <v>76</v>
      </c>
      <c r="B73" s="4" t="s">
        <v>942</v>
      </c>
      <c r="C73" s="1" t="s">
        <v>943</v>
      </c>
      <c r="D73" s="3">
        <f>10.97/10</f>
        <v>1.097</v>
      </c>
      <c r="E73" s="3">
        <f>2.5/10</f>
        <v>0.25</v>
      </c>
      <c r="F73" s="3">
        <v>0</v>
      </c>
      <c r="G73" s="1" t="s">
        <v>941</v>
      </c>
      <c r="H73" s="2">
        <v>10</v>
      </c>
      <c r="I73" s="1" t="s">
        <v>786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10"/>
      <c r="M73" s="40"/>
      <c r="N73" s="49">
        <f>CEILING((Table1[[#This Row],[extended quantity]]-Table1[[#This Row],[quantity on-hand]])/Table1[[#This Row],[Minimum order quantity]],1)*Table1[[#This Row],[Minimum order quantity]]</f>
        <v>40</v>
      </c>
      <c r="O73" s="49">
        <f>Table1[[#This Row],[Order quantity]]+Table1[[#This Row],[quantity on-hand]]-Table1[[#This Row],[extended quantity]]</f>
        <v>4</v>
      </c>
      <c r="P73" s="51">
        <f>IFERROR(Table1[[#This Row],[Order quantity]]*(Table1[[#This Row],[Cost ]]+Table1[[#This Row],[shipping]]+Table1[[#This Row],[Tax]]),0)</f>
        <v>53.879999999999995</v>
      </c>
      <c r="Q73" s="36">
        <f>IFERROR(IF(Table1[[#This Row],[Order quantity]]=0,0,Table1[[#This Row],[leftover material]]*(Table1[[#This Row],[Cost ]]+Table1[[#This Row],[shipping]]+Table1[[#This Row],[Tax]])),0)</f>
        <v>5.3879999999999999</v>
      </c>
      <c r="R73" s="36"/>
      <c r="S73" s="36">
        <f>IF(ISNA(VLOOKUP(Table1[[#This Row],[Part Number]],'Multi-level BOM'!V$4:V$449,1,FALSE)),0,Table1[[#This Row],[Remaining Extended cost]])</f>
        <v>0</v>
      </c>
    </row>
    <row r="74" spans="1:19" x14ac:dyDescent="0.25">
      <c r="A74" s="1" t="s">
        <v>77</v>
      </c>
      <c r="B74" s="4" t="s">
        <v>984</v>
      </c>
      <c r="C74" s="1" t="s">
        <v>938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983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10"/>
      <c r="M74" s="40"/>
      <c r="N74" s="49">
        <f>CEILING((Table1[[#This Row],[extended quantity]]-Table1[[#This Row],[quantity on-hand]])/Table1[[#This Row],[Minimum order quantity]],1)*Table1[[#This Row],[Minimum order quantity]]</f>
        <v>12</v>
      </c>
      <c r="O74" s="49">
        <f>Table1[[#This Row],[Order quantity]]+Table1[[#This Row],[quantity on-hand]]-Table1[[#This Row],[extended quantity]]</f>
        <v>0</v>
      </c>
      <c r="P74" s="51">
        <f>IFERROR(Table1[[#This Row],[Order quantity]]*(Table1[[#This Row],[Cost ]]+Table1[[#This Row],[shipping]]+Table1[[#This Row],[Tax]]),0)</f>
        <v>1.3209212546611093</v>
      </c>
      <c r="Q74" s="36">
        <f>IFERROR(IF(Table1[[#This Row],[Order quantity]]=0,0,Table1[[#This Row],[leftover material]]*(Table1[[#This Row],[Cost ]]+Table1[[#This Row],[shipping]]+Table1[[#This Row],[Tax]])),0)</f>
        <v>0</v>
      </c>
      <c r="R74" s="3" t="s">
        <v>1002</v>
      </c>
      <c r="S74" s="59">
        <f>IF(ISNA(VLOOKUP(Table1[[#This Row],[Part Number]],'Multi-level BOM'!V$4:V$449,1,FALSE)),0,Table1[[#This Row],[Remaining Extended cost]])</f>
        <v>1.3209212546611093</v>
      </c>
    </row>
    <row r="75" spans="1:19" x14ac:dyDescent="0.25">
      <c r="A75" s="1" t="s">
        <v>78</v>
      </c>
      <c r="B75" s="4" t="s">
        <v>988</v>
      </c>
      <c r="C75" s="1" t="s">
        <v>986</v>
      </c>
      <c r="D75" s="3">
        <f>9.99/4</f>
        <v>2.4975000000000001</v>
      </c>
      <c r="F75" s="3">
        <f>9%*Table1[[#This Row],[Cost ]]</f>
        <v>0.224775</v>
      </c>
      <c r="G75" s="1" t="s">
        <v>987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2.7222750000000002</v>
      </c>
      <c r="L75" s="10"/>
      <c r="M75" s="40"/>
      <c r="N75" s="49">
        <f>CEILING((Table1[[#This Row],[extended quantity]]-Table1[[#This Row],[quantity on-hand]])/Table1[[#This Row],[Minimum order quantity]],1)*Table1[[#This Row],[Minimum order quantity]]</f>
        <v>1</v>
      </c>
      <c r="O75" s="49">
        <f>Table1[[#This Row],[Order quantity]]+Table1[[#This Row],[quantity on-hand]]-Table1[[#This Row],[extended quantity]]</f>
        <v>0</v>
      </c>
      <c r="P75" s="51">
        <f>IFERROR(Table1[[#This Row],[Order quantity]]*(Table1[[#This Row],[Cost ]]+Table1[[#This Row],[shipping]]+Table1[[#This Row],[Tax]]),0)</f>
        <v>2.7222750000000002</v>
      </c>
      <c r="Q75" s="36">
        <f>IFERROR(IF(Table1[[#This Row],[Order quantity]]=0,0,Table1[[#This Row],[leftover material]]*(Table1[[#This Row],[Cost ]]+Table1[[#This Row],[shipping]]+Table1[[#This Row],[Tax]])),0)</f>
        <v>0</v>
      </c>
      <c r="R75" s="36"/>
      <c r="S75" s="36">
        <f>IF(ISNA(VLOOKUP(Table1[[#This Row],[Part Number]],'Multi-level BOM'!V$4:V$449,1,FALSE)),0,Table1[[#This Row],[Remaining Extended cost]])</f>
        <v>0</v>
      </c>
    </row>
    <row r="76" spans="1:19" x14ac:dyDescent="0.25">
      <c r="A76" s="1" t="s">
        <v>79</v>
      </c>
      <c r="B76" s="4"/>
      <c r="F76" s="3">
        <f>9%*Table1[[#This Row],[Cost ]]</f>
        <v>0</v>
      </c>
      <c r="J76" s="49">
        <f>SUMIF('Multi-level BOM'!D$4:D$467,Table1[[#This Row],[Part Number]],'Multi-level BOM'!H$4:H$467)</f>
        <v>0</v>
      </c>
      <c r="K76" s="10">
        <f>Table1[[#This Row],[extended quantity]]*(Table1[[#This Row],[Cost ]]+Table1[[#This Row],[shipping]]+Table1[[#This Row],[Tax]])</f>
        <v>0</v>
      </c>
      <c r="L76" s="10"/>
      <c r="M76" s="40"/>
      <c r="N76" s="49" t="e">
        <f>CEILING((Table1[[#This Row],[extended quantity]]-Table1[[#This Row],[quantity on-hand]])/Table1[[#This Row],[Minimum order quantity]],1)*Table1[[#This Row],[Minimum order quantity]]</f>
        <v>#DIV/0!</v>
      </c>
      <c r="O76" s="49" t="e">
        <f>Table1[[#This Row],[Order quantity]]+Table1[[#This Row],[quantity on-hand]]-Table1[[#This Row],[extended quantity]]</f>
        <v>#DIV/0!</v>
      </c>
      <c r="P76" s="51">
        <f>IFERROR(Table1[[#This Row],[Order quantity]]*(Table1[[#This Row],[Cost ]]+Table1[[#This Row],[shipping]]+Table1[[#This Row],[Tax]]),0)</f>
        <v>0</v>
      </c>
      <c r="Q76" s="36">
        <f>IFERROR(IF(Table1[[#This Row],[Order quantity]]=0,0,Table1[[#This Row],[leftover material]]*(Table1[[#This Row],[Cost ]]+Table1[[#This Row],[shipping]]+Table1[[#This Row],[Tax]])),0)</f>
        <v>0</v>
      </c>
      <c r="R76" s="36"/>
      <c r="S76" s="36">
        <f>IF(ISNA(VLOOKUP(Table1[[#This Row],[Part Number]],'Multi-level BOM'!V$4:V$449,1,FALSE)),0,Table1[[#This Row],[Remaining Extended cost]])</f>
        <v>0</v>
      </c>
    </row>
    <row r="77" spans="1:19" x14ac:dyDescent="0.25">
      <c r="A77" s="1" t="s">
        <v>80</v>
      </c>
      <c r="B77" s="4"/>
      <c r="F77" s="3">
        <f>9%*Table1[[#This Row],[Cost ]]</f>
        <v>0</v>
      </c>
      <c r="J77" s="49">
        <f>SUMIF('Multi-level BOM'!D$4:D$467,Table1[[#This Row],[Part Number]],'Multi-level BOM'!H$4:H$467)</f>
        <v>0</v>
      </c>
      <c r="K77" s="10">
        <f>Table1[[#This Row],[extended quantity]]*(Table1[[#This Row],[Cost ]]+Table1[[#This Row],[shipping]]+Table1[[#This Row],[Tax]])</f>
        <v>0</v>
      </c>
      <c r="L77" s="10"/>
      <c r="M77" s="40"/>
      <c r="N77" s="49" t="e">
        <f>CEILING((Table1[[#This Row],[extended quantity]]-Table1[[#This Row],[quantity on-hand]])/Table1[[#This Row],[Minimum order quantity]],1)*Table1[[#This Row],[Minimum order quantity]]</f>
        <v>#DIV/0!</v>
      </c>
      <c r="O77" s="49" t="e">
        <f>Table1[[#This Row],[Order quantity]]+Table1[[#This Row],[quantity on-hand]]-Table1[[#This Row],[extended quantity]]</f>
        <v>#DIV/0!</v>
      </c>
      <c r="P77" s="51">
        <f>IFERROR(Table1[[#This Row],[Order quantity]]*(Table1[[#This Row],[Cost ]]+Table1[[#This Row],[shipping]]+Table1[[#This Row],[Tax]]),0)</f>
        <v>0</v>
      </c>
      <c r="Q77" s="36">
        <f>IFERROR(IF(Table1[[#This Row],[Order quantity]]=0,0,Table1[[#This Row],[leftover material]]*(Table1[[#This Row],[Cost ]]+Table1[[#This Row],[shipping]]+Table1[[#This Row],[Tax]])),0)</f>
        <v>0</v>
      </c>
      <c r="R77" s="36"/>
      <c r="S77" s="36">
        <f>IF(ISNA(VLOOKUP(Table1[[#This Row],[Part Number]],'Multi-level BOM'!V$4:V$449,1,FALSE)),0,Table1[[#This Row],[Remaining Extended cost]])</f>
        <v>0</v>
      </c>
    </row>
    <row r="78" spans="1:19" x14ac:dyDescent="0.25">
      <c r="A78" s="1" t="s">
        <v>81</v>
      </c>
      <c r="B78" s="4"/>
      <c r="F78" s="3">
        <f>9%*Table1[[#This Row],[Cost ]]</f>
        <v>0</v>
      </c>
      <c r="J78" s="49">
        <f>SUMIF('Multi-level BOM'!D$4:D$467,Table1[[#This Row],[Part Number]],'Multi-level BOM'!H$4:H$467)</f>
        <v>0</v>
      </c>
      <c r="K78" s="10">
        <f>Table1[[#This Row],[extended quantity]]*(Table1[[#This Row],[Cost ]]+Table1[[#This Row],[shipping]]+Table1[[#This Row],[Tax]])</f>
        <v>0</v>
      </c>
      <c r="L78" s="10"/>
      <c r="M78" s="40"/>
      <c r="N78" s="49" t="e">
        <f>CEILING((Table1[[#This Row],[extended quantity]]-Table1[[#This Row],[quantity on-hand]])/Table1[[#This Row],[Minimum order quantity]],1)*Table1[[#This Row],[Minimum order quantity]]</f>
        <v>#DIV/0!</v>
      </c>
      <c r="O78" s="49" t="e">
        <f>Table1[[#This Row],[Order quantity]]+Table1[[#This Row],[quantity on-hand]]-Table1[[#This Row],[extended quantity]]</f>
        <v>#DIV/0!</v>
      </c>
      <c r="P78" s="51">
        <f>IFERROR(Table1[[#This Row],[Order quantity]]*(Table1[[#This Row],[Cost ]]+Table1[[#This Row],[shipping]]+Table1[[#This Row],[Tax]]),0)</f>
        <v>0</v>
      </c>
      <c r="Q78" s="36">
        <f>IFERROR(IF(Table1[[#This Row],[Order quantity]]=0,0,Table1[[#This Row],[leftover material]]*(Table1[[#This Row],[Cost ]]+Table1[[#This Row],[shipping]]+Table1[[#This Row],[Tax]])),0)</f>
        <v>0</v>
      </c>
      <c r="R78" s="36"/>
      <c r="S78" s="36">
        <f>IF(ISNA(VLOOKUP(Table1[[#This Row],[Part Number]],'Multi-level BOM'!V$4:V$449,1,FALSE)),0,Table1[[#This Row],[Remaining Extended cost]])</f>
        <v>0</v>
      </c>
    </row>
    <row r="79" spans="1:19" x14ac:dyDescent="0.25">
      <c r="A79" s="1" t="s">
        <v>82</v>
      </c>
      <c r="B79" s="4"/>
      <c r="F79" s="3">
        <f>9%*Table1[[#This Row],[Cost ]]</f>
        <v>0</v>
      </c>
      <c r="J79" s="49">
        <f>SUMIF('Multi-level BOM'!D$4:D$467,Table1[[#This Row],[Part Number]],'Multi-level BOM'!H$4:H$467)</f>
        <v>0</v>
      </c>
      <c r="K79" s="10">
        <f>Table1[[#This Row],[extended quantity]]*(Table1[[#This Row],[Cost ]]+Table1[[#This Row],[shipping]]+Table1[[#This Row],[Tax]])</f>
        <v>0</v>
      </c>
      <c r="L79" s="10"/>
      <c r="M79" s="40"/>
      <c r="N79" s="49" t="e">
        <f>CEILING((Table1[[#This Row],[extended quantity]]-Table1[[#This Row],[quantity on-hand]])/Table1[[#This Row],[Minimum order quantity]],1)*Table1[[#This Row],[Minimum order quantity]]</f>
        <v>#DIV/0!</v>
      </c>
      <c r="O79" s="49" t="e">
        <f>Table1[[#This Row],[Order quantity]]+Table1[[#This Row],[quantity on-hand]]-Table1[[#This Row],[extended quantity]]</f>
        <v>#DIV/0!</v>
      </c>
      <c r="P79" s="51">
        <f>IFERROR(Table1[[#This Row],[Order quantity]]*(Table1[[#This Row],[Cost ]]+Table1[[#This Row],[shipping]]+Table1[[#This Row],[Tax]]),0)</f>
        <v>0</v>
      </c>
      <c r="Q79" s="36">
        <f>IFERROR(IF(Table1[[#This Row],[Order quantity]]=0,0,Table1[[#This Row],[leftover material]]*(Table1[[#This Row],[Cost ]]+Table1[[#This Row],[shipping]]+Table1[[#This Row],[Tax]])),0)</f>
        <v>0</v>
      </c>
      <c r="R79" s="36"/>
      <c r="S79" s="36">
        <f>IF(ISNA(VLOOKUP(Table1[[#This Row],[Part Number]],'Multi-level BOM'!V$4:V$449,1,FALSE)),0,Table1[[#This Row],[Remaining Extended cost]])</f>
        <v>0</v>
      </c>
    </row>
    <row r="80" spans="1:19" x14ac:dyDescent="0.25">
      <c r="A80" s="1" t="s">
        <v>83</v>
      </c>
      <c r="B80" s="4"/>
      <c r="F80" s="3">
        <f>9%*Table1[[#This Row],[Cost ]]</f>
        <v>0</v>
      </c>
      <c r="J80" s="49">
        <f>SUMIF('Multi-level BOM'!D$4:D$467,Table1[[#This Row],[Part Number]],'Multi-level BOM'!H$4:H$467)</f>
        <v>0</v>
      </c>
      <c r="K80" s="10">
        <f>Table1[[#This Row],[extended quantity]]*(Table1[[#This Row],[Cost ]]+Table1[[#This Row],[shipping]]+Table1[[#This Row],[Tax]])</f>
        <v>0</v>
      </c>
      <c r="L80" s="10"/>
      <c r="M80" s="40"/>
      <c r="N80" s="49" t="e">
        <f>CEILING((Table1[[#This Row],[extended quantity]]-Table1[[#This Row],[quantity on-hand]])/Table1[[#This Row],[Minimum order quantity]],1)*Table1[[#This Row],[Minimum order quantity]]</f>
        <v>#DIV/0!</v>
      </c>
      <c r="O80" s="49" t="e">
        <f>Table1[[#This Row],[Order quantity]]+Table1[[#This Row],[quantity on-hand]]-Table1[[#This Row],[extended quantity]]</f>
        <v>#DIV/0!</v>
      </c>
      <c r="P80" s="51">
        <f>IFERROR(Table1[[#This Row],[Order quantity]]*(Table1[[#This Row],[Cost ]]+Table1[[#This Row],[shipping]]+Table1[[#This Row],[Tax]]),0)</f>
        <v>0</v>
      </c>
      <c r="Q80" s="36">
        <f>IFERROR(IF(Table1[[#This Row],[Order quantity]]=0,0,Table1[[#This Row],[leftover material]]*(Table1[[#This Row],[Cost ]]+Table1[[#This Row],[shipping]]+Table1[[#This Row],[Tax]])),0)</f>
        <v>0</v>
      </c>
      <c r="R80" s="36"/>
      <c r="S80" s="36">
        <f>IF(ISNA(VLOOKUP(Table1[[#This Row],[Part Number]],'Multi-level BOM'!V$4:V$449,1,FALSE)),0,Table1[[#This Row],[Remaining Extended cost]])</f>
        <v>0</v>
      </c>
    </row>
    <row r="81" spans="1:19" x14ac:dyDescent="0.25">
      <c r="A81" s="1" t="s">
        <v>84</v>
      </c>
      <c r="B81" s="4"/>
      <c r="F81" s="3">
        <f>9%*Table1[[#This Row],[Cost ]]</f>
        <v>0</v>
      </c>
      <c r="J81" s="49">
        <f>SUMIF('Multi-level BOM'!D$4:D$467,Table1[[#This Row],[Part Number]],'Multi-level BOM'!H$4:H$467)</f>
        <v>0</v>
      </c>
      <c r="K81" s="10">
        <f>Table1[[#This Row],[extended quantity]]*(Table1[[#This Row],[Cost ]]+Table1[[#This Row],[shipping]]+Table1[[#This Row],[Tax]])</f>
        <v>0</v>
      </c>
      <c r="L81" s="10"/>
      <c r="M81" s="40"/>
      <c r="N81" s="49" t="e">
        <f>CEILING((Table1[[#This Row],[extended quantity]]-Table1[[#This Row],[quantity on-hand]])/Table1[[#This Row],[Minimum order quantity]],1)*Table1[[#This Row],[Minimum order quantity]]</f>
        <v>#DIV/0!</v>
      </c>
      <c r="O81" s="49" t="e">
        <f>Table1[[#This Row],[Order quantity]]+Table1[[#This Row],[quantity on-hand]]-Table1[[#This Row],[extended quantity]]</f>
        <v>#DIV/0!</v>
      </c>
      <c r="P81" s="51">
        <f>IFERROR(Table1[[#This Row],[Order quantity]]*(Table1[[#This Row],[Cost ]]+Table1[[#This Row],[shipping]]+Table1[[#This Row],[Tax]]),0)</f>
        <v>0</v>
      </c>
      <c r="Q81" s="36">
        <f>IFERROR(IF(Table1[[#This Row],[Order quantity]]=0,0,Table1[[#This Row],[leftover material]]*(Table1[[#This Row],[Cost ]]+Table1[[#This Row],[shipping]]+Table1[[#This Row],[Tax]])),0)</f>
        <v>0</v>
      </c>
      <c r="R81" s="36"/>
      <c r="S81" s="36">
        <f>IF(ISNA(VLOOKUP(Table1[[#This Row],[Part Number]],'Multi-level BOM'!V$4:V$449,1,FALSE)),0,Table1[[#This Row],[Remaining Extended cost]])</f>
        <v>0</v>
      </c>
    </row>
    <row r="82" spans="1:19" x14ac:dyDescent="0.25">
      <c r="A82" s="1" t="s">
        <v>85</v>
      </c>
      <c r="B82" s="4"/>
      <c r="F82" s="3">
        <f>9%*Table1[[#This Row],[Cost ]]</f>
        <v>0</v>
      </c>
      <c r="J82" s="49">
        <f>SUMIF('Multi-level BOM'!D$4:D$467,Table1[[#This Row],[Part Number]],'Multi-level BOM'!H$4:H$467)</f>
        <v>0</v>
      </c>
      <c r="K82" s="10">
        <f>Table1[[#This Row],[extended quantity]]*(Table1[[#This Row],[Cost ]]+Table1[[#This Row],[shipping]]+Table1[[#This Row],[Tax]])</f>
        <v>0</v>
      </c>
      <c r="L82" s="10"/>
      <c r="M82" s="40"/>
      <c r="N82" s="49" t="e">
        <f>CEILING((Table1[[#This Row],[extended quantity]]-Table1[[#This Row],[quantity on-hand]])/Table1[[#This Row],[Minimum order quantity]],1)*Table1[[#This Row],[Minimum order quantity]]</f>
        <v>#DIV/0!</v>
      </c>
      <c r="O82" s="49" t="e">
        <f>Table1[[#This Row],[Order quantity]]+Table1[[#This Row],[quantity on-hand]]-Table1[[#This Row],[extended quantity]]</f>
        <v>#DIV/0!</v>
      </c>
      <c r="P82" s="51">
        <f>IFERROR(Table1[[#This Row],[Order quantity]]*(Table1[[#This Row],[Cost ]]+Table1[[#This Row],[shipping]]+Table1[[#This Row],[Tax]]),0)</f>
        <v>0</v>
      </c>
      <c r="Q82" s="36">
        <f>IFERROR(IF(Table1[[#This Row],[Order quantity]]=0,0,Table1[[#This Row],[leftover material]]*(Table1[[#This Row],[Cost ]]+Table1[[#This Row],[shipping]]+Table1[[#This Row],[Tax]])),0)</f>
        <v>0</v>
      </c>
      <c r="R82" s="36"/>
      <c r="S82" s="36">
        <f>IF(ISNA(VLOOKUP(Table1[[#This Row],[Part Number]],'Multi-level BOM'!V$4:V$449,1,FALSE)),0,Table1[[#This Row],[Remaining Extended cost]])</f>
        <v>0</v>
      </c>
    </row>
    <row r="83" spans="1:19" x14ac:dyDescent="0.25">
      <c r="A83" s="1" t="s">
        <v>86</v>
      </c>
      <c r="B83" s="4"/>
      <c r="F83" s="3">
        <f>9%*Table1[[#This Row],[Cost ]]</f>
        <v>0</v>
      </c>
      <c r="J83" s="49">
        <f>SUMIF('Multi-level BOM'!D$4:D$467,Table1[[#This Row],[Part Number]],'Multi-level BOM'!H$4:H$467)</f>
        <v>0</v>
      </c>
      <c r="K83" s="10">
        <f>Table1[[#This Row],[extended quantity]]*(Table1[[#This Row],[Cost ]]+Table1[[#This Row],[shipping]]+Table1[[#This Row],[Tax]])</f>
        <v>0</v>
      </c>
      <c r="L83" s="10"/>
      <c r="M83" s="40"/>
      <c r="N83" s="49" t="e">
        <f>CEILING((Table1[[#This Row],[extended quantity]]-Table1[[#This Row],[quantity on-hand]])/Table1[[#This Row],[Minimum order quantity]],1)*Table1[[#This Row],[Minimum order quantity]]</f>
        <v>#DIV/0!</v>
      </c>
      <c r="O83" s="49" t="e">
        <f>Table1[[#This Row],[Order quantity]]+Table1[[#This Row],[quantity on-hand]]-Table1[[#This Row],[extended quantity]]</f>
        <v>#DIV/0!</v>
      </c>
      <c r="P83" s="51">
        <f>IFERROR(Table1[[#This Row],[Order quantity]]*(Table1[[#This Row],[Cost ]]+Table1[[#This Row],[shipping]]+Table1[[#This Row],[Tax]]),0)</f>
        <v>0</v>
      </c>
      <c r="Q83" s="36">
        <f>IFERROR(IF(Table1[[#This Row],[Order quantity]]=0,0,Table1[[#This Row],[leftover material]]*(Table1[[#This Row],[Cost ]]+Table1[[#This Row],[shipping]]+Table1[[#This Row],[Tax]])),0)</f>
        <v>0</v>
      </c>
      <c r="R83" s="36"/>
      <c r="S83" s="36">
        <f>IF(ISNA(VLOOKUP(Table1[[#This Row],[Part Number]],'Multi-level BOM'!V$4:V$449,1,FALSE)),0,Table1[[#This Row],[Remaining Extended cost]])</f>
        <v>0</v>
      </c>
    </row>
    <row r="84" spans="1:19" x14ac:dyDescent="0.25">
      <c r="A84" s="1" t="s">
        <v>87</v>
      </c>
      <c r="B84" s="4"/>
      <c r="F84" s="3">
        <f>9%*Table1[[#This Row],[Cost ]]</f>
        <v>0</v>
      </c>
      <c r="J84" s="49">
        <f>SUMIF('Multi-level BOM'!D$4:D$467,Table1[[#This Row],[Part Number]],'Multi-level BOM'!H$4:H$467)</f>
        <v>0</v>
      </c>
      <c r="K84" s="10">
        <f>Table1[[#This Row],[extended quantity]]*(Table1[[#This Row],[Cost ]]+Table1[[#This Row],[shipping]]+Table1[[#This Row],[Tax]])</f>
        <v>0</v>
      </c>
      <c r="L84" s="10"/>
      <c r="M84" s="40"/>
      <c r="N84" s="49" t="e">
        <f>CEILING((Table1[[#This Row],[extended quantity]]-Table1[[#This Row],[quantity on-hand]])/Table1[[#This Row],[Minimum order quantity]],1)*Table1[[#This Row],[Minimum order quantity]]</f>
        <v>#DIV/0!</v>
      </c>
      <c r="O84" s="49" t="e">
        <f>Table1[[#This Row],[Order quantity]]+Table1[[#This Row],[quantity on-hand]]-Table1[[#This Row],[extended quantity]]</f>
        <v>#DIV/0!</v>
      </c>
      <c r="P84" s="51">
        <f>IFERROR(Table1[[#This Row],[Order quantity]]*(Table1[[#This Row],[Cost ]]+Table1[[#This Row],[shipping]]+Table1[[#This Row],[Tax]]),0)</f>
        <v>0</v>
      </c>
      <c r="Q84" s="36">
        <f>IFERROR(IF(Table1[[#This Row],[Order quantity]]=0,0,Table1[[#This Row],[leftover material]]*(Table1[[#This Row],[Cost ]]+Table1[[#This Row],[shipping]]+Table1[[#This Row],[Tax]])),0)</f>
        <v>0</v>
      </c>
      <c r="R84" s="36"/>
      <c r="S84" s="36">
        <f>IF(ISNA(VLOOKUP(Table1[[#This Row],[Part Number]],'Multi-level BOM'!V$4:V$449,1,FALSE)),0,Table1[[#This Row],[Remaining Extended cost]])</f>
        <v>0</v>
      </c>
    </row>
    <row r="85" spans="1:19" x14ac:dyDescent="0.25">
      <c r="A85" s="1" t="s">
        <v>88</v>
      </c>
      <c r="B85" s="4"/>
      <c r="F85" s="3">
        <f>9%*Table1[[#This Row],[Cost ]]</f>
        <v>0</v>
      </c>
      <c r="J85" s="49">
        <f>SUMIF('Multi-level BOM'!D$4:D$467,Table1[[#This Row],[Part Number]],'Multi-level BOM'!H$4:H$467)</f>
        <v>0</v>
      </c>
      <c r="K85" s="10">
        <f>Table1[[#This Row],[extended quantity]]*(Table1[[#This Row],[Cost ]]+Table1[[#This Row],[shipping]]+Table1[[#This Row],[Tax]])</f>
        <v>0</v>
      </c>
      <c r="L85" s="10"/>
      <c r="M85" s="40"/>
      <c r="N85" s="49" t="e">
        <f>CEILING((Table1[[#This Row],[extended quantity]]-Table1[[#This Row],[quantity on-hand]])/Table1[[#This Row],[Minimum order quantity]],1)*Table1[[#This Row],[Minimum order quantity]]</f>
        <v>#DIV/0!</v>
      </c>
      <c r="O85" s="49" t="e">
        <f>Table1[[#This Row],[Order quantity]]+Table1[[#This Row],[quantity on-hand]]-Table1[[#This Row],[extended quantity]]</f>
        <v>#DIV/0!</v>
      </c>
      <c r="P85" s="51">
        <f>IFERROR(Table1[[#This Row],[Order quantity]]*(Table1[[#This Row],[Cost ]]+Table1[[#This Row],[shipping]]+Table1[[#This Row],[Tax]]),0)</f>
        <v>0</v>
      </c>
      <c r="Q85" s="36">
        <f>IFERROR(IF(Table1[[#This Row],[Order quantity]]=0,0,Table1[[#This Row],[leftover material]]*(Table1[[#This Row],[Cost ]]+Table1[[#This Row],[shipping]]+Table1[[#This Row],[Tax]])),0)</f>
        <v>0</v>
      </c>
      <c r="R85" s="36"/>
      <c r="S85" s="36">
        <f>IF(ISNA(VLOOKUP(Table1[[#This Row],[Part Number]],'Multi-level BOM'!V$4:V$449,1,FALSE)),0,Table1[[#This Row],[Remaining Extended cost]])</f>
        <v>0</v>
      </c>
    </row>
    <row r="86" spans="1:19" x14ac:dyDescent="0.25">
      <c r="A86" s="1" t="s">
        <v>89</v>
      </c>
      <c r="B86" s="4"/>
      <c r="F86" s="3">
        <f>9%*Table1[[#This Row],[Cost ]]</f>
        <v>0</v>
      </c>
      <c r="J86" s="49">
        <f>SUMIF('Multi-level BOM'!D$4:D$467,Table1[[#This Row],[Part Number]],'Multi-level BOM'!H$4:H$467)</f>
        <v>0</v>
      </c>
      <c r="K86" s="10">
        <f>Table1[[#This Row],[extended quantity]]*(Table1[[#This Row],[Cost ]]+Table1[[#This Row],[shipping]]+Table1[[#This Row],[Tax]])</f>
        <v>0</v>
      </c>
      <c r="L86" s="10"/>
      <c r="M86" s="40"/>
      <c r="N86" s="49" t="e">
        <f>CEILING((Table1[[#This Row],[extended quantity]]-Table1[[#This Row],[quantity on-hand]])/Table1[[#This Row],[Minimum order quantity]],1)*Table1[[#This Row],[Minimum order quantity]]</f>
        <v>#DIV/0!</v>
      </c>
      <c r="O86" s="49" t="e">
        <f>Table1[[#This Row],[Order quantity]]+Table1[[#This Row],[quantity on-hand]]-Table1[[#This Row],[extended quantity]]</f>
        <v>#DIV/0!</v>
      </c>
      <c r="P86" s="51">
        <f>IFERROR(Table1[[#This Row],[Order quantity]]*(Table1[[#This Row],[Cost ]]+Table1[[#This Row],[shipping]]+Table1[[#This Row],[Tax]]),0)</f>
        <v>0</v>
      </c>
      <c r="Q86" s="36">
        <f>IFERROR(IF(Table1[[#This Row],[Order quantity]]=0,0,Table1[[#This Row],[leftover material]]*(Table1[[#This Row],[Cost ]]+Table1[[#This Row],[shipping]]+Table1[[#This Row],[Tax]])),0)</f>
        <v>0</v>
      </c>
      <c r="R86" s="36"/>
      <c r="S86" s="36">
        <f>IF(ISNA(VLOOKUP(Table1[[#This Row],[Part Number]],'Multi-level BOM'!V$4:V$449,1,FALSE)),0,Table1[[#This Row],[Remaining Extended cost]])</f>
        <v>0</v>
      </c>
    </row>
    <row r="87" spans="1:19" x14ac:dyDescent="0.25">
      <c r="A87" s="1" t="s">
        <v>90</v>
      </c>
      <c r="B87" s="4"/>
      <c r="F87" s="3">
        <f>9%*Table1[[#This Row],[Cost ]]</f>
        <v>0</v>
      </c>
      <c r="J87" s="49">
        <f>SUMIF('Multi-level BOM'!D$4:D$467,Table1[[#This Row],[Part Number]],'Multi-level BOM'!H$4:H$467)</f>
        <v>0</v>
      </c>
      <c r="K87" s="10">
        <f>Table1[[#This Row],[extended quantity]]*(Table1[[#This Row],[Cost ]]+Table1[[#This Row],[shipping]]+Table1[[#This Row],[Tax]])</f>
        <v>0</v>
      </c>
      <c r="L87" s="10"/>
      <c r="M87" s="40"/>
      <c r="N87" s="49" t="e">
        <f>CEILING((Table1[[#This Row],[extended quantity]]-Table1[[#This Row],[quantity on-hand]])/Table1[[#This Row],[Minimum order quantity]],1)*Table1[[#This Row],[Minimum order quantity]]</f>
        <v>#DIV/0!</v>
      </c>
      <c r="O87" s="49" t="e">
        <f>Table1[[#This Row],[Order quantity]]+Table1[[#This Row],[quantity on-hand]]-Table1[[#This Row],[extended quantity]]</f>
        <v>#DIV/0!</v>
      </c>
      <c r="P87" s="51">
        <f>IFERROR(Table1[[#This Row],[Order quantity]]*(Table1[[#This Row],[Cost ]]+Table1[[#This Row],[shipping]]+Table1[[#This Row],[Tax]]),0)</f>
        <v>0</v>
      </c>
      <c r="Q87" s="36">
        <f>IFERROR(IF(Table1[[#This Row],[Order quantity]]=0,0,Table1[[#This Row],[leftover material]]*(Table1[[#This Row],[Cost ]]+Table1[[#This Row],[shipping]]+Table1[[#This Row],[Tax]])),0)</f>
        <v>0</v>
      </c>
      <c r="R87" s="36"/>
      <c r="S87" s="36">
        <f>IF(ISNA(VLOOKUP(Table1[[#This Row],[Part Number]],'Multi-level BOM'!V$4:V$449,1,FALSE)),0,Table1[[#This Row],[Remaining Extended cost]])</f>
        <v>0</v>
      </c>
    </row>
    <row r="88" spans="1:19" x14ac:dyDescent="0.25">
      <c r="A88" s="1" t="s">
        <v>91</v>
      </c>
      <c r="B88" s="4"/>
      <c r="F88" s="3">
        <f>9%*Table1[[#This Row],[Cost ]]</f>
        <v>0</v>
      </c>
      <c r="J88" s="49">
        <f>SUMIF('Multi-level BOM'!D$4:D$467,Table1[[#This Row],[Part Number]],'Multi-level BOM'!H$4:H$467)</f>
        <v>0</v>
      </c>
      <c r="K88" s="10">
        <f>Table1[[#This Row],[extended quantity]]*(Table1[[#This Row],[Cost ]]+Table1[[#This Row],[shipping]]+Table1[[#This Row],[Tax]])</f>
        <v>0</v>
      </c>
      <c r="L88" s="10"/>
      <c r="M88" s="40"/>
      <c r="N88" s="49" t="e">
        <f>CEILING((Table1[[#This Row],[extended quantity]]-Table1[[#This Row],[quantity on-hand]])/Table1[[#This Row],[Minimum order quantity]],1)*Table1[[#This Row],[Minimum order quantity]]</f>
        <v>#DIV/0!</v>
      </c>
      <c r="O88" s="49" t="e">
        <f>Table1[[#This Row],[Order quantity]]+Table1[[#This Row],[quantity on-hand]]-Table1[[#This Row],[extended quantity]]</f>
        <v>#DIV/0!</v>
      </c>
      <c r="P88" s="51">
        <f>IFERROR(Table1[[#This Row],[Order quantity]]*(Table1[[#This Row],[Cost ]]+Table1[[#This Row],[shipping]]+Table1[[#This Row],[Tax]]),0)</f>
        <v>0</v>
      </c>
      <c r="Q88" s="36">
        <f>IFERROR(IF(Table1[[#This Row],[Order quantity]]=0,0,Table1[[#This Row],[leftover material]]*(Table1[[#This Row],[Cost ]]+Table1[[#This Row],[shipping]]+Table1[[#This Row],[Tax]])),0)</f>
        <v>0</v>
      </c>
      <c r="R88" s="36"/>
      <c r="S88" s="36">
        <f>IF(ISNA(VLOOKUP(Table1[[#This Row],[Part Number]],'Multi-level BOM'!V$4:V$449,1,FALSE)),0,Table1[[#This Row],[Remaining Extended cost]])</f>
        <v>0</v>
      </c>
    </row>
    <row r="89" spans="1:19" x14ac:dyDescent="0.25">
      <c r="A89" s="1" t="s">
        <v>92</v>
      </c>
      <c r="B89" s="4"/>
      <c r="F89" s="3">
        <f>9%*Table1[[#This Row],[Cost ]]</f>
        <v>0</v>
      </c>
      <c r="J89" s="49">
        <f>SUMIF('Multi-level BOM'!D$4:D$467,Table1[[#This Row],[Part Number]],'Multi-level BOM'!H$4:H$467)</f>
        <v>0</v>
      </c>
      <c r="K89" s="10">
        <f>Table1[[#This Row],[extended quantity]]*(Table1[[#This Row],[Cost ]]+Table1[[#This Row],[shipping]]+Table1[[#This Row],[Tax]])</f>
        <v>0</v>
      </c>
      <c r="L89" s="10"/>
      <c r="M89" s="40"/>
      <c r="N89" s="49" t="e">
        <f>CEILING((Table1[[#This Row],[extended quantity]]-Table1[[#This Row],[quantity on-hand]])/Table1[[#This Row],[Minimum order quantity]],1)*Table1[[#This Row],[Minimum order quantity]]</f>
        <v>#DIV/0!</v>
      </c>
      <c r="O89" s="49" t="e">
        <f>Table1[[#This Row],[Order quantity]]+Table1[[#This Row],[quantity on-hand]]-Table1[[#This Row],[extended quantity]]</f>
        <v>#DIV/0!</v>
      </c>
      <c r="P89" s="51">
        <f>IFERROR(Table1[[#This Row],[Order quantity]]*(Table1[[#This Row],[Cost ]]+Table1[[#This Row],[shipping]]+Table1[[#This Row],[Tax]]),0)</f>
        <v>0</v>
      </c>
      <c r="Q89" s="36">
        <f>IFERROR(IF(Table1[[#This Row],[Order quantity]]=0,0,Table1[[#This Row],[leftover material]]*(Table1[[#This Row],[Cost ]]+Table1[[#This Row],[shipping]]+Table1[[#This Row],[Tax]])),0)</f>
        <v>0</v>
      </c>
      <c r="R89" s="36"/>
      <c r="S89" s="36">
        <f>IF(ISNA(VLOOKUP(Table1[[#This Row],[Part Number]],'Multi-level BOM'!V$4:V$449,1,FALSE)),0,Table1[[#This Row],[Remaining Extended cost]])</f>
        <v>0</v>
      </c>
    </row>
    <row r="90" spans="1:19" x14ac:dyDescent="0.25">
      <c r="A90" s="1" t="s">
        <v>93</v>
      </c>
      <c r="B90" s="4"/>
      <c r="F90" s="3">
        <f>9%*Table1[[#This Row],[Cost ]]</f>
        <v>0</v>
      </c>
      <c r="J90" s="49">
        <f>SUMIF('Multi-level BOM'!D$4:D$467,Table1[[#This Row],[Part Number]],'Multi-level BOM'!H$4:H$467)</f>
        <v>0</v>
      </c>
      <c r="K90" s="10">
        <f>Table1[[#This Row],[extended quantity]]*(Table1[[#This Row],[Cost ]]+Table1[[#This Row],[shipping]]+Table1[[#This Row],[Tax]])</f>
        <v>0</v>
      </c>
      <c r="L90" s="10"/>
      <c r="M90" s="40"/>
      <c r="N90" s="49" t="e">
        <f>CEILING((Table1[[#This Row],[extended quantity]]-Table1[[#This Row],[quantity on-hand]])/Table1[[#This Row],[Minimum order quantity]],1)*Table1[[#This Row],[Minimum order quantity]]</f>
        <v>#DIV/0!</v>
      </c>
      <c r="O90" s="49" t="e">
        <f>Table1[[#This Row],[Order quantity]]+Table1[[#This Row],[quantity on-hand]]-Table1[[#This Row],[extended quantity]]</f>
        <v>#DIV/0!</v>
      </c>
      <c r="P90" s="51">
        <f>IFERROR(Table1[[#This Row],[Order quantity]]*(Table1[[#This Row],[Cost ]]+Table1[[#This Row],[shipping]]+Table1[[#This Row],[Tax]]),0)</f>
        <v>0</v>
      </c>
      <c r="Q90" s="36">
        <f>IFERROR(IF(Table1[[#This Row],[Order quantity]]=0,0,Table1[[#This Row],[leftover material]]*(Table1[[#This Row],[Cost ]]+Table1[[#This Row],[shipping]]+Table1[[#This Row],[Tax]])),0)</f>
        <v>0</v>
      </c>
      <c r="R90" s="36"/>
      <c r="S90" s="36">
        <f>IF(ISNA(VLOOKUP(Table1[[#This Row],[Part Number]],'Multi-level BOM'!V$4:V$449,1,FALSE)),0,Table1[[#This Row],[Remaining Extended cost]])</f>
        <v>0</v>
      </c>
    </row>
    <row r="91" spans="1:19" x14ac:dyDescent="0.25">
      <c r="A91" s="1" t="s">
        <v>94</v>
      </c>
      <c r="B91" s="4"/>
      <c r="F91" s="3">
        <f>9%*Table1[[#This Row],[Cost ]]</f>
        <v>0</v>
      </c>
      <c r="J91" s="49">
        <f>SUMIF('Multi-level BOM'!D$4:D$467,Table1[[#This Row],[Part Number]],'Multi-level BOM'!H$4:H$467)</f>
        <v>0</v>
      </c>
      <c r="K91" s="10">
        <f>Table1[[#This Row],[extended quantity]]*(Table1[[#This Row],[Cost ]]+Table1[[#This Row],[shipping]]+Table1[[#This Row],[Tax]])</f>
        <v>0</v>
      </c>
      <c r="L91" s="10"/>
      <c r="M91" s="40"/>
      <c r="N91" s="49" t="e">
        <f>CEILING((Table1[[#This Row],[extended quantity]]-Table1[[#This Row],[quantity on-hand]])/Table1[[#This Row],[Minimum order quantity]],1)*Table1[[#This Row],[Minimum order quantity]]</f>
        <v>#DIV/0!</v>
      </c>
      <c r="O91" s="49" t="e">
        <f>Table1[[#This Row],[Order quantity]]+Table1[[#This Row],[quantity on-hand]]-Table1[[#This Row],[extended quantity]]</f>
        <v>#DIV/0!</v>
      </c>
      <c r="P91" s="51">
        <f>IFERROR(Table1[[#This Row],[Order quantity]]*(Table1[[#This Row],[Cost ]]+Table1[[#This Row],[shipping]]+Table1[[#This Row],[Tax]]),0)</f>
        <v>0</v>
      </c>
      <c r="Q91" s="36">
        <f>IFERROR(IF(Table1[[#This Row],[Order quantity]]=0,0,Table1[[#This Row],[leftover material]]*(Table1[[#This Row],[Cost ]]+Table1[[#This Row],[shipping]]+Table1[[#This Row],[Tax]])),0)</f>
        <v>0</v>
      </c>
      <c r="R91" s="36"/>
      <c r="S91" s="36">
        <f>IF(ISNA(VLOOKUP(Table1[[#This Row],[Part Number]],'Multi-level BOM'!V$4:V$449,1,FALSE)),0,Table1[[#This Row],[Remaining Extended cost]])</f>
        <v>0</v>
      </c>
    </row>
    <row r="92" spans="1:19" x14ac:dyDescent="0.25">
      <c r="A92" s="1" t="s">
        <v>95</v>
      </c>
      <c r="B92" s="4"/>
      <c r="F92" s="3">
        <f>9%*Table1[[#This Row],[Cost ]]</f>
        <v>0</v>
      </c>
      <c r="J92" s="49">
        <f>SUMIF('Multi-level BOM'!D$4:D$467,Table1[[#This Row],[Part Number]],'Multi-level BOM'!H$4:H$467)</f>
        <v>0</v>
      </c>
      <c r="K92" s="10">
        <f>Table1[[#This Row],[extended quantity]]*(Table1[[#This Row],[Cost ]]+Table1[[#This Row],[shipping]]+Table1[[#This Row],[Tax]])</f>
        <v>0</v>
      </c>
      <c r="L92" s="10"/>
      <c r="M92" s="40"/>
      <c r="N92" s="49" t="e">
        <f>CEILING((Table1[[#This Row],[extended quantity]]-Table1[[#This Row],[quantity on-hand]])/Table1[[#This Row],[Minimum order quantity]],1)*Table1[[#This Row],[Minimum order quantity]]</f>
        <v>#DIV/0!</v>
      </c>
      <c r="O92" s="49" t="e">
        <f>Table1[[#This Row],[Order quantity]]+Table1[[#This Row],[quantity on-hand]]-Table1[[#This Row],[extended quantity]]</f>
        <v>#DIV/0!</v>
      </c>
      <c r="P92" s="51">
        <f>IFERROR(Table1[[#This Row],[Order quantity]]*(Table1[[#This Row],[Cost ]]+Table1[[#This Row],[shipping]]+Table1[[#This Row],[Tax]]),0)</f>
        <v>0</v>
      </c>
      <c r="Q92" s="36">
        <f>IFERROR(IF(Table1[[#This Row],[Order quantity]]=0,0,Table1[[#This Row],[leftover material]]*(Table1[[#This Row],[Cost ]]+Table1[[#This Row],[shipping]]+Table1[[#This Row],[Tax]])),0)</f>
        <v>0</v>
      </c>
      <c r="R92" s="36"/>
      <c r="S92" s="36">
        <f>IF(ISNA(VLOOKUP(Table1[[#This Row],[Part Number]],'Multi-level BOM'!V$4:V$449,1,FALSE)),0,Table1[[#This Row],[Remaining Extended cost]])</f>
        <v>0</v>
      </c>
    </row>
    <row r="93" spans="1:19" x14ac:dyDescent="0.25">
      <c r="A93" s="1" t="s">
        <v>96</v>
      </c>
      <c r="B93" s="4"/>
      <c r="F93" s="3">
        <f>9%*Table1[[#This Row],[Cost ]]</f>
        <v>0</v>
      </c>
      <c r="J93" s="49">
        <f>SUMIF('Multi-level BOM'!D$4:D$467,Table1[[#This Row],[Part Number]],'Multi-level BOM'!H$4:H$467)</f>
        <v>0</v>
      </c>
      <c r="K93" s="10">
        <f>Table1[[#This Row],[extended quantity]]*(Table1[[#This Row],[Cost ]]+Table1[[#This Row],[shipping]]+Table1[[#This Row],[Tax]])</f>
        <v>0</v>
      </c>
      <c r="L93" s="10"/>
      <c r="M93" s="40"/>
      <c r="N93" s="49" t="e">
        <f>CEILING((Table1[[#This Row],[extended quantity]]-Table1[[#This Row],[quantity on-hand]])/Table1[[#This Row],[Minimum order quantity]],1)*Table1[[#This Row],[Minimum order quantity]]</f>
        <v>#DIV/0!</v>
      </c>
      <c r="O93" s="49" t="e">
        <f>Table1[[#This Row],[Order quantity]]+Table1[[#This Row],[quantity on-hand]]-Table1[[#This Row],[extended quantity]]</f>
        <v>#DIV/0!</v>
      </c>
      <c r="P93" s="51">
        <f>IFERROR(Table1[[#This Row],[Order quantity]]*(Table1[[#This Row],[Cost ]]+Table1[[#This Row],[shipping]]+Table1[[#This Row],[Tax]]),0)</f>
        <v>0</v>
      </c>
      <c r="Q93" s="36">
        <f>IFERROR(IF(Table1[[#This Row],[Order quantity]]=0,0,Table1[[#This Row],[leftover material]]*(Table1[[#This Row],[Cost ]]+Table1[[#This Row],[shipping]]+Table1[[#This Row],[Tax]])),0)</f>
        <v>0</v>
      </c>
      <c r="R93" s="36"/>
      <c r="S93" s="36">
        <f>IF(ISNA(VLOOKUP(Table1[[#This Row],[Part Number]],'Multi-level BOM'!V$4:V$449,1,FALSE)),0,Table1[[#This Row],[Remaining Extended cost]])</f>
        <v>0</v>
      </c>
    </row>
    <row r="94" spans="1:19" x14ac:dyDescent="0.25">
      <c r="A94" s="1" t="s">
        <v>97</v>
      </c>
      <c r="B94" s="4"/>
      <c r="F94" s="3">
        <f>9%*Table1[[#This Row],[Cost ]]</f>
        <v>0</v>
      </c>
      <c r="J94" s="49">
        <f>SUMIF('Multi-level BOM'!D$4:D$467,Table1[[#This Row],[Part Number]],'Multi-level BOM'!H$4:H$467)</f>
        <v>0</v>
      </c>
      <c r="K94" s="10">
        <f>Table1[[#This Row],[extended quantity]]*(Table1[[#This Row],[Cost ]]+Table1[[#This Row],[shipping]]+Table1[[#This Row],[Tax]])</f>
        <v>0</v>
      </c>
      <c r="L94" s="10"/>
      <c r="M94" s="40"/>
      <c r="N94" s="49" t="e">
        <f>CEILING((Table1[[#This Row],[extended quantity]]-Table1[[#This Row],[quantity on-hand]])/Table1[[#This Row],[Minimum order quantity]],1)*Table1[[#This Row],[Minimum order quantity]]</f>
        <v>#DIV/0!</v>
      </c>
      <c r="O94" s="49" t="e">
        <f>Table1[[#This Row],[Order quantity]]+Table1[[#This Row],[quantity on-hand]]-Table1[[#This Row],[extended quantity]]</f>
        <v>#DIV/0!</v>
      </c>
      <c r="P94" s="51">
        <f>IFERROR(Table1[[#This Row],[Order quantity]]*(Table1[[#This Row],[Cost ]]+Table1[[#This Row],[shipping]]+Table1[[#This Row],[Tax]]),0)</f>
        <v>0</v>
      </c>
      <c r="Q94" s="36">
        <f>IFERROR(IF(Table1[[#This Row],[Order quantity]]=0,0,Table1[[#This Row],[leftover material]]*(Table1[[#This Row],[Cost ]]+Table1[[#This Row],[shipping]]+Table1[[#This Row],[Tax]])),0)</f>
        <v>0</v>
      </c>
      <c r="R94" s="36"/>
      <c r="S94" s="36">
        <f>IF(ISNA(VLOOKUP(Table1[[#This Row],[Part Number]],'Multi-level BOM'!V$4:V$449,1,FALSE)),0,Table1[[#This Row],[Remaining Extended cost]])</f>
        <v>0</v>
      </c>
    </row>
    <row r="95" spans="1:19" x14ac:dyDescent="0.25">
      <c r="A95" s="1" t="s">
        <v>98</v>
      </c>
      <c r="B95" s="4"/>
      <c r="F95" s="3">
        <f>9%*Table1[[#This Row],[Cost ]]</f>
        <v>0</v>
      </c>
      <c r="J95" s="49">
        <f>SUMIF('Multi-level BOM'!D$4:D$467,Table1[[#This Row],[Part Number]],'Multi-level BOM'!H$4:H$467)</f>
        <v>0</v>
      </c>
      <c r="K95" s="10">
        <f>Table1[[#This Row],[extended quantity]]*(Table1[[#This Row],[Cost ]]+Table1[[#This Row],[shipping]]+Table1[[#This Row],[Tax]])</f>
        <v>0</v>
      </c>
      <c r="L95" s="10"/>
      <c r="M95" s="40"/>
      <c r="N95" s="49" t="e">
        <f>CEILING((Table1[[#This Row],[extended quantity]]-Table1[[#This Row],[quantity on-hand]])/Table1[[#This Row],[Minimum order quantity]],1)*Table1[[#This Row],[Minimum order quantity]]</f>
        <v>#DIV/0!</v>
      </c>
      <c r="O95" s="49" t="e">
        <f>Table1[[#This Row],[Order quantity]]+Table1[[#This Row],[quantity on-hand]]-Table1[[#This Row],[extended quantity]]</f>
        <v>#DIV/0!</v>
      </c>
      <c r="P95" s="51">
        <f>IFERROR(Table1[[#This Row],[Order quantity]]*(Table1[[#This Row],[Cost ]]+Table1[[#This Row],[shipping]]+Table1[[#This Row],[Tax]]),0)</f>
        <v>0</v>
      </c>
      <c r="Q95" s="36">
        <f>IFERROR(IF(Table1[[#This Row],[Order quantity]]=0,0,Table1[[#This Row],[leftover material]]*(Table1[[#This Row],[Cost ]]+Table1[[#This Row],[shipping]]+Table1[[#This Row],[Tax]])),0)</f>
        <v>0</v>
      </c>
      <c r="R95" s="36"/>
      <c r="S95" s="36">
        <f>IF(ISNA(VLOOKUP(Table1[[#This Row],[Part Number]],'Multi-level BOM'!V$4:V$449,1,FALSE)),0,Table1[[#This Row],[Remaining Extended cost]])</f>
        <v>0</v>
      </c>
    </row>
    <row r="96" spans="1:19" x14ac:dyDescent="0.25">
      <c r="A96" s="1" t="s">
        <v>99</v>
      </c>
      <c r="B96" s="4"/>
      <c r="F96" s="3">
        <f>9%*Table1[[#This Row],[Cost ]]</f>
        <v>0</v>
      </c>
      <c r="J96" s="49">
        <f>SUMIF('Multi-level BOM'!D$4:D$467,Table1[[#This Row],[Part Number]],'Multi-level BOM'!H$4:H$467)</f>
        <v>0</v>
      </c>
      <c r="K96" s="10">
        <f>Table1[[#This Row],[extended quantity]]*(Table1[[#This Row],[Cost ]]+Table1[[#This Row],[shipping]]+Table1[[#This Row],[Tax]])</f>
        <v>0</v>
      </c>
      <c r="L96" s="10"/>
      <c r="M96" s="40"/>
      <c r="N96" s="49" t="e">
        <f>CEILING((Table1[[#This Row],[extended quantity]]-Table1[[#This Row],[quantity on-hand]])/Table1[[#This Row],[Minimum order quantity]],1)*Table1[[#This Row],[Minimum order quantity]]</f>
        <v>#DIV/0!</v>
      </c>
      <c r="O96" s="49" t="e">
        <f>Table1[[#This Row],[Order quantity]]+Table1[[#This Row],[quantity on-hand]]-Table1[[#This Row],[extended quantity]]</f>
        <v>#DIV/0!</v>
      </c>
      <c r="P96" s="51">
        <f>IFERROR(Table1[[#This Row],[Order quantity]]*(Table1[[#This Row],[Cost ]]+Table1[[#This Row],[shipping]]+Table1[[#This Row],[Tax]]),0)</f>
        <v>0</v>
      </c>
      <c r="Q96" s="36">
        <f>IFERROR(IF(Table1[[#This Row],[Order quantity]]=0,0,Table1[[#This Row],[leftover material]]*(Table1[[#This Row],[Cost ]]+Table1[[#This Row],[shipping]]+Table1[[#This Row],[Tax]])),0)</f>
        <v>0</v>
      </c>
      <c r="R96" s="36"/>
      <c r="S96" s="36">
        <f>IF(ISNA(VLOOKUP(Table1[[#This Row],[Part Number]],'Multi-level BOM'!V$4:V$449,1,FALSE)),0,Table1[[#This Row],[Remaining Extended cost]])</f>
        <v>0</v>
      </c>
    </row>
    <row r="97" spans="1:19" x14ac:dyDescent="0.25">
      <c r="A97" s="1" t="s">
        <v>100</v>
      </c>
      <c r="B97" s="4"/>
      <c r="F97" s="3">
        <f>9%*Table1[[#This Row],[Cost ]]</f>
        <v>0</v>
      </c>
      <c r="J97" s="49">
        <f>SUMIF('Multi-level BOM'!D$4:D$467,Table1[[#This Row],[Part Number]],'Multi-level BOM'!H$4:H$467)</f>
        <v>0</v>
      </c>
      <c r="K97" s="10">
        <f>Table1[[#This Row],[extended quantity]]*(Table1[[#This Row],[Cost ]]+Table1[[#This Row],[shipping]]+Table1[[#This Row],[Tax]])</f>
        <v>0</v>
      </c>
      <c r="L97" s="10"/>
      <c r="M97" s="40"/>
      <c r="N97" s="49" t="e">
        <f>CEILING((Table1[[#This Row],[extended quantity]]-Table1[[#This Row],[quantity on-hand]])/Table1[[#This Row],[Minimum order quantity]],1)*Table1[[#This Row],[Minimum order quantity]]</f>
        <v>#DIV/0!</v>
      </c>
      <c r="O97" s="49" t="e">
        <f>Table1[[#This Row],[Order quantity]]+Table1[[#This Row],[quantity on-hand]]-Table1[[#This Row],[extended quantity]]</f>
        <v>#DIV/0!</v>
      </c>
      <c r="P97" s="51">
        <f>IFERROR(Table1[[#This Row],[Order quantity]]*(Table1[[#This Row],[Cost ]]+Table1[[#This Row],[shipping]]+Table1[[#This Row],[Tax]]),0)</f>
        <v>0</v>
      </c>
      <c r="Q97" s="36">
        <f>IFERROR(IF(Table1[[#This Row],[Order quantity]]=0,0,Table1[[#This Row],[leftover material]]*(Table1[[#This Row],[Cost ]]+Table1[[#This Row],[shipping]]+Table1[[#This Row],[Tax]])),0)</f>
        <v>0</v>
      </c>
      <c r="R97" s="36"/>
      <c r="S97" s="36">
        <f>IF(ISNA(VLOOKUP(Table1[[#This Row],[Part Number]],'Multi-level BOM'!V$4:V$449,1,FALSE)),0,Table1[[#This Row],[Remaining Extended cost]])</f>
        <v>0</v>
      </c>
    </row>
    <row r="98" spans="1:19" x14ac:dyDescent="0.25">
      <c r="A98" s="1" t="s">
        <v>101</v>
      </c>
      <c r="B98" s="4"/>
      <c r="F98" s="3">
        <f>9%*Table1[[#This Row],[Cost ]]</f>
        <v>0</v>
      </c>
      <c r="J98" s="49">
        <f>SUMIF('Multi-level BOM'!D$4:D$467,Table1[[#This Row],[Part Number]],'Multi-level BOM'!H$4:H$467)</f>
        <v>0</v>
      </c>
      <c r="K98" s="10">
        <f>Table1[[#This Row],[extended quantity]]*(Table1[[#This Row],[Cost ]]+Table1[[#This Row],[shipping]]+Table1[[#This Row],[Tax]])</f>
        <v>0</v>
      </c>
      <c r="L98" s="10"/>
      <c r="M98" s="40"/>
      <c r="N98" s="49" t="e">
        <f>CEILING((Table1[[#This Row],[extended quantity]]-Table1[[#This Row],[quantity on-hand]])/Table1[[#This Row],[Minimum order quantity]],1)*Table1[[#This Row],[Minimum order quantity]]</f>
        <v>#DIV/0!</v>
      </c>
      <c r="O98" s="49" t="e">
        <f>Table1[[#This Row],[Order quantity]]+Table1[[#This Row],[quantity on-hand]]-Table1[[#This Row],[extended quantity]]</f>
        <v>#DIV/0!</v>
      </c>
      <c r="P98" s="51">
        <f>IFERROR(Table1[[#This Row],[Order quantity]]*(Table1[[#This Row],[Cost ]]+Table1[[#This Row],[shipping]]+Table1[[#This Row],[Tax]]),0)</f>
        <v>0</v>
      </c>
      <c r="Q98" s="36">
        <f>IFERROR(IF(Table1[[#This Row],[Order quantity]]=0,0,Table1[[#This Row],[leftover material]]*(Table1[[#This Row],[Cost ]]+Table1[[#This Row],[shipping]]+Table1[[#This Row],[Tax]])),0)</f>
        <v>0</v>
      </c>
      <c r="R98" s="36"/>
      <c r="S98" s="36">
        <f>IF(ISNA(VLOOKUP(Table1[[#This Row],[Part Number]],'Multi-level BOM'!V$4:V$449,1,FALSE)),0,Table1[[#This Row],[Remaining Extended cost]])</f>
        <v>0</v>
      </c>
    </row>
    <row r="99" spans="1:19" x14ac:dyDescent="0.25">
      <c r="A99" s="1" t="s">
        <v>102</v>
      </c>
      <c r="B99" s="4"/>
      <c r="F99" s="3">
        <f>9%*Table1[[#This Row],[Cost ]]</f>
        <v>0</v>
      </c>
      <c r="J99" s="49">
        <f>SUMIF('Multi-level BOM'!D$4:D$467,Table1[[#This Row],[Part Number]],'Multi-level BOM'!H$4:H$467)</f>
        <v>0</v>
      </c>
      <c r="K99" s="10">
        <f>Table1[[#This Row],[extended quantity]]*(Table1[[#This Row],[Cost ]]+Table1[[#This Row],[shipping]]+Table1[[#This Row],[Tax]])</f>
        <v>0</v>
      </c>
      <c r="L99" s="10"/>
      <c r="M99" s="40"/>
      <c r="N99" s="49" t="e">
        <f>CEILING((Table1[[#This Row],[extended quantity]]-Table1[[#This Row],[quantity on-hand]])/Table1[[#This Row],[Minimum order quantity]],1)*Table1[[#This Row],[Minimum order quantity]]</f>
        <v>#DIV/0!</v>
      </c>
      <c r="O99" s="49" t="e">
        <f>Table1[[#This Row],[Order quantity]]+Table1[[#This Row],[quantity on-hand]]-Table1[[#This Row],[extended quantity]]</f>
        <v>#DIV/0!</v>
      </c>
      <c r="P99" s="51">
        <f>IFERROR(Table1[[#This Row],[Order quantity]]*(Table1[[#This Row],[Cost ]]+Table1[[#This Row],[shipping]]+Table1[[#This Row],[Tax]]),0)</f>
        <v>0</v>
      </c>
      <c r="Q99" s="36">
        <f>IFERROR(IF(Table1[[#This Row],[Order quantity]]=0,0,Table1[[#This Row],[leftover material]]*(Table1[[#This Row],[Cost ]]+Table1[[#This Row],[shipping]]+Table1[[#This Row],[Tax]])),0)</f>
        <v>0</v>
      </c>
      <c r="R99" s="36"/>
      <c r="S99" s="36">
        <f>IF(ISNA(VLOOKUP(Table1[[#This Row],[Part Number]],'Multi-level BOM'!V$4:V$449,1,FALSE)),0,Table1[[#This Row],[Remaining Extended cost]])</f>
        <v>0</v>
      </c>
    </row>
    <row r="100" spans="1:19" x14ac:dyDescent="0.25">
      <c r="A100" s="1" t="s">
        <v>103</v>
      </c>
      <c r="B100" s="4"/>
      <c r="F100" s="3">
        <f>9%*Table1[[#This Row],[Cost ]]</f>
        <v>0</v>
      </c>
      <c r="J100" s="49">
        <f>SUMIF('Multi-level BOM'!D$4:D$467,Table1[[#This Row],[Part Number]],'Multi-level BOM'!H$4:H$467)</f>
        <v>0</v>
      </c>
      <c r="K100" s="10">
        <f>Table1[[#This Row],[extended quantity]]*(Table1[[#This Row],[Cost ]]+Table1[[#This Row],[shipping]]+Table1[[#This Row],[Tax]])</f>
        <v>0</v>
      </c>
      <c r="L100" s="10"/>
      <c r="M100" s="40"/>
      <c r="N100" s="49" t="e">
        <f>CEILING((Table1[[#This Row],[extended quantity]]-Table1[[#This Row],[quantity on-hand]])/Table1[[#This Row],[Minimum order quantity]],1)*Table1[[#This Row],[Minimum order quantity]]</f>
        <v>#DIV/0!</v>
      </c>
      <c r="O100" s="49" t="e">
        <f>Table1[[#This Row],[Order quantity]]+Table1[[#This Row],[quantity on-hand]]-Table1[[#This Row],[extended quantity]]</f>
        <v>#DIV/0!</v>
      </c>
      <c r="P100" s="51">
        <f>IFERROR(Table1[[#This Row],[Order quantity]]*(Table1[[#This Row],[Cost ]]+Table1[[#This Row],[shipping]]+Table1[[#This Row],[Tax]]),0)</f>
        <v>0</v>
      </c>
      <c r="Q100" s="36">
        <f>IFERROR(IF(Table1[[#This Row],[Order quantity]]=0,0,Table1[[#This Row],[leftover material]]*(Table1[[#This Row],[Cost ]]+Table1[[#This Row],[shipping]]+Table1[[#This Row],[Tax]])),0)</f>
        <v>0</v>
      </c>
      <c r="R100" s="36"/>
      <c r="S100" s="36">
        <f>IF(ISNA(VLOOKUP(Table1[[#This Row],[Part Number]],'Multi-level BOM'!V$4:V$449,1,FALSE)),0,Table1[[#This Row],[Remaining Extended cost]])</f>
        <v>0</v>
      </c>
    </row>
    <row r="101" spans="1:19" x14ac:dyDescent="0.25">
      <c r="A101" s="1" t="s">
        <v>104</v>
      </c>
      <c r="B101" s="4"/>
      <c r="F101" s="3">
        <f>9%*Table1[[#This Row],[Cost ]]</f>
        <v>0</v>
      </c>
      <c r="J101" s="49">
        <f>SUMIF('Multi-level BOM'!D$4:D$467,Table1[[#This Row],[Part Number]],'Multi-level BOM'!H$4:H$467)</f>
        <v>0</v>
      </c>
      <c r="K101" s="10">
        <f>Table1[[#This Row],[extended quantity]]*(Table1[[#This Row],[Cost ]]+Table1[[#This Row],[shipping]]+Table1[[#This Row],[Tax]])</f>
        <v>0</v>
      </c>
      <c r="L101" s="10"/>
      <c r="M101" s="40"/>
      <c r="N101" s="49" t="e">
        <f>CEILING((Table1[[#This Row],[extended quantity]]-Table1[[#This Row],[quantity on-hand]])/Table1[[#This Row],[Minimum order quantity]],1)*Table1[[#This Row],[Minimum order quantity]]</f>
        <v>#DIV/0!</v>
      </c>
      <c r="O101" s="49" t="e">
        <f>Table1[[#This Row],[Order quantity]]+Table1[[#This Row],[quantity on-hand]]-Table1[[#This Row],[extended quantity]]</f>
        <v>#DIV/0!</v>
      </c>
      <c r="P101" s="51">
        <f>IFERROR(Table1[[#This Row],[Order quantity]]*(Table1[[#This Row],[Cost ]]+Table1[[#This Row],[shipping]]+Table1[[#This Row],[Tax]]),0)</f>
        <v>0</v>
      </c>
      <c r="Q101" s="36">
        <f>IFERROR(IF(Table1[[#This Row],[Order quantity]]=0,0,Table1[[#This Row],[leftover material]]*(Table1[[#This Row],[Cost ]]+Table1[[#This Row],[shipping]]+Table1[[#This Row],[Tax]])),0)</f>
        <v>0</v>
      </c>
      <c r="R101" s="36"/>
      <c r="S101" s="36">
        <f>IF(ISNA(VLOOKUP(Table1[[#This Row],[Part Number]],'Multi-level BOM'!V$4:V$449,1,FALSE)),0,Table1[[#This Row],[Remaining Extended cost]])</f>
        <v>0</v>
      </c>
    </row>
    <row r="102" spans="1:19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10"/>
      <c r="M102" s="40"/>
      <c r="N102" s="49" t="e">
        <f>CEILING((Table1[[#This Row],[extended quantity]]-Table1[[#This Row],[quantity on-hand]])/Table1[[#This Row],[Minimum order quantity]],1)*Table1[[#This Row],[Minimum order quantity]]</f>
        <v>#DIV/0!</v>
      </c>
      <c r="O102" s="49" t="e">
        <f>Table1[[#This Row],[Order quantity]]+Table1[[#This Row],[quantity on-hand]]-Table1[[#This Row],[extended quantity]]</f>
        <v>#DIV/0!</v>
      </c>
      <c r="P102" s="51">
        <f>IFERROR(Table1[[#This Row],[Order quantity]]*(Table1[[#This Row],[Cost ]]+Table1[[#This Row],[shipping]]+Table1[[#This Row],[Tax]]),0)</f>
        <v>0</v>
      </c>
      <c r="Q102" s="36">
        <f>IFERROR(IF(Table1[[#This Row],[Order quantity]]=0,0,Table1[[#This Row],[leftover material]]*(Table1[[#This Row],[Cost ]]+Table1[[#This Row],[shipping]]+Table1[[#This Row],[Tax]])),0)</f>
        <v>0</v>
      </c>
      <c r="R102" s="36"/>
      <c r="S102" s="36">
        <f>IF(ISNA(VLOOKUP(Table1[[#This Row],[Part Number]],'Multi-level BOM'!V$4:V$449,1,FALSE)),0,Table1[[#This Row],[Remaining Extended cost]])</f>
        <v>0</v>
      </c>
    </row>
    <row r="103" spans="1:19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10"/>
      <c r="M103" s="40"/>
      <c r="N103" s="49" t="e">
        <f>CEILING((Table1[[#This Row],[extended quantity]]-Table1[[#This Row],[quantity on-hand]])/Table1[[#This Row],[Minimum order quantity]],1)*Table1[[#This Row],[Minimum order quantity]]</f>
        <v>#DIV/0!</v>
      </c>
      <c r="O103" s="49" t="e">
        <f>Table1[[#This Row],[Order quantity]]+Table1[[#This Row],[quantity on-hand]]-Table1[[#This Row],[extended quantity]]</f>
        <v>#DIV/0!</v>
      </c>
      <c r="P103" s="51">
        <f>IFERROR(Table1[[#This Row],[Order quantity]]*(Table1[[#This Row],[Cost ]]+Table1[[#This Row],[shipping]]+Table1[[#This Row],[Tax]]),0)</f>
        <v>0</v>
      </c>
      <c r="Q103" s="36">
        <f>IFERROR(IF(Table1[[#This Row],[Order quantity]]=0,0,Table1[[#This Row],[leftover material]]*(Table1[[#This Row],[Cost ]]+Table1[[#This Row],[shipping]]+Table1[[#This Row],[Tax]])),0)</f>
        <v>0</v>
      </c>
      <c r="R103" s="36"/>
      <c r="S103" s="36">
        <f>IF(ISNA(VLOOKUP(Table1[[#This Row],[Part Number]],'Multi-level BOM'!V$4:V$449,1,FALSE)),0,Table1[[#This Row],[Remaining Extended cost]])</f>
        <v>0</v>
      </c>
    </row>
    <row r="104" spans="1:19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10"/>
      <c r="M104" s="40"/>
      <c r="N104" s="49" t="e">
        <f>CEILING((Table1[[#This Row],[extended quantity]]-Table1[[#This Row],[quantity on-hand]])/Table1[[#This Row],[Minimum order quantity]],1)*Table1[[#This Row],[Minimum order quantity]]</f>
        <v>#DIV/0!</v>
      </c>
      <c r="O104" s="49" t="e">
        <f>Table1[[#This Row],[Order quantity]]+Table1[[#This Row],[quantity on-hand]]-Table1[[#This Row],[extended quantity]]</f>
        <v>#DIV/0!</v>
      </c>
      <c r="P104" s="51">
        <f>IFERROR(Table1[[#This Row],[Order quantity]]*(Table1[[#This Row],[Cost ]]+Table1[[#This Row],[shipping]]+Table1[[#This Row],[Tax]]),0)</f>
        <v>0</v>
      </c>
      <c r="Q104" s="36">
        <f>IFERROR(IF(Table1[[#This Row],[Order quantity]]=0,0,Table1[[#This Row],[leftover material]]*(Table1[[#This Row],[Cost ]]+Table1[[#This Row],[shipping]]+Table1[[#This Row],[Tax]])),0)</f>
        <v>0</v>
      </c>
      <c r="R104" s="36"/>
      <c r="S104" s="36">
        <f>IF(ISNA(VLOOKUP(Table1[[#This Row],[Part Number]],'Multi-level BOM'!V$4:V$449,1,FALSE)),0,Table1[[#This Row],[Remaining Extended cost]])</f>
        <v>0</v>
      </c>
    </row>
    <row r="105" spans="1:19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10"/>
      <c r="M105" s="40"/>
      <c r="N105" s="49" t="e">
        <f>CEILING((Table1[[#This Row],[extended quantity]]-Table1[[#This Row],[quantity on-hand]])/Table1[[#This Row],[Minimum order quantity]],1)*Table1[[#This Row],[Minimum order quantity]]</f>
        <v>#DIV/0!</v>
      </c>
      <c r="O105" s="49" t="e">
        <f>Table1[[#This Row],[Order quantity]]+Table1[[#This Row],[quantity on-hand]]-Table1[[#This Row],[extended quantity]]</f>
        <v>#DIV/0!</v>
      </c>
      <c r="P105" s="51">
        <f>IFERROR(Table1[[#This Row],[Order quantity]]*(Table1[[#This Row],[Cost ]]+Table1[[#This Row],[shipping]]+Table1[[#This Row],[Tax]]),0)</f>
        <v>0</v>
      </c>
      <c r="Q105" s="36">
        <f>IFERROR(IF(Table1[[#This Row],[Order quantity]]=0,0,Table1[[#This Row],[leftover material]]*(Table1[[#This Row],[Cost ]]+Table1[[#This Row],[shipping]]+Table1[[#This Row],[Tax]])),0)</f>
        <v>0</v>
      </c>
      <c r="R105" s="36"/>
      <c r="S105" s="36">
        <f>IF(ISNA(VLOOKUP(Table1[[#This Row],[Part Number]],'Multi-level BOM'!V$4:V$449,1,FALSE)),0,Table1[[#This Row],[Remaining Extended cost]])</f>
        <v>0</v>
      </c>
    </row>
    <row r="106" spans="1:19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10"/>
      <c r="M106" s="40"/>
      <c r="N106" s="49" t="e">
        <f>CEILING((Table1[[#This Row],[extended quantity]]-Table1[[#This Row],[quantity on-hand]])/Table1[[#This Row],[Minimum order quantity]],1)*Table1[[#This Row],[Minimum order quantity]]</f>
        <v>#DIV/0!</v>
      </c>
      <c r="O106" s="49" t="e">
        <f>Table1[[#This Row],[Order quantity]]+Table1[[#This Row],[quantity on-hand]]-Table1[[#This Row],[extended quantity]]</f>
        <v>#DIV/0!</v>
      </c>
      <c r="P106" s="51">
        <f>IFERROR(Table1[[#This Row],[Order quantity]]*(Table1[[#This Row],[Cost ]]+Table1[[#This Row],[shipping]]+Table1[[#This Row],[Tax]]),0)</f>
        <v>0</v>
      </c>
      <c r="Q106" s="36">
        <f>IFERROR(IF(Table1[[#This Row],[Order quantity]]=0,0,Table1[[#This Row],[leftover material]]*(Table1[[#This Row],[Cost ]]+Table1[[#This Row],[shipping]]+Table1[[#This Row],[Tax]])),0)</f>
        <v>0</v>
      </c>
      <c r="R106" s="36"/>
      <c r="S106" s="36">
        <f>IF(ISNA(VLOOKUP(Table1[[#This Row],[Part Number]],'Multi-level BOM'!V$4:V$449,1,FALSE)),0,Table1[[#This Row],[Remaining Extended cost]])</f>
        <v>0</v>
      </c>
    </row>
    <row r="107" spans="1:19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10"/>
      <c r="M107" s="40"/>
      <c r="N107" s="49" t="e">
        <f>CEILING((Table1[[#This Row],[extended quantity]]-Table1[[#This Row],[quantity on-hand]])/Table1[[#This Row],[Minimum order quantity]],1)*Table1[[#This Row],[Minimum order quantity]]</f>
        <v>#DIV/0!</v>
      </c>
      <c r="O107" s="49" t="e">
        <f>Table1[[#This Row],[Order quantity]]+Table1[[#This Row],[quantity on-hand]]-Table1[[#This Row],[extended quantity]]</f>
        <v>#DIV/0!</v>
      </c>
      <c r="P107" s="51">
        <f>IFERROR(Table1[[#This Row],[Order quantity]]*(Table1[[#This Row],[Cost ]]+Table1[[#This Row],[shipping]]+Table1[[#This Row],[Tax]]),0)</f>
        <v>0</v>
      </c>
      <c r="Q107" s="36">
        <f>IFERROR(IF(Table1[[#This Row],[Order quantity]]=0,0,Table1[[#This Row],[leftover material]]*(Table1[[#This Row],[Cost ]]+Table1[[#This Row],[shipping]]+Table1[[#This Row],[Tax]])),0)</f>
        <v>0</v>
      </c>
      <c r="R107" s="36"/>
      <c r="S107" s="36">
        <f>IF(ISNA(VLOOKUP(Table1[[#This Row],[Part Number]],'Multi-level BOM'!V$4:V$449,1,FALSE)),0,Table1[[#This Row],[Remaining Extended cost]])</f>
        <v>0</v>
      </c>
    </row>
    <row r="108" spans="1:19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10"/>
      <c r="M108" s="40"/>
      <c r="N108" s="49" t="e">
        <f>CEILING((Table1[[#This Row],[extended quantity]]-Table1[[#This Row],[quantity on-hand]])/Table1[[#This Row],[Minimum order quantity]],1)*Table1[[#This Row],[Minimum order quantity]]</f>
        <v>#DIV/0!</v>
      </c>
      <c r="O108" s="49" t="e">
        <f>Table1[[#This Row],[Order quantity]]+Table1[[#This Row],[quantity on-hand]]-Table1[[#This Row],[extended quantity]]</f>
        <v>#DIV/0!</v>
      </c>
      <c r="P108" s="51">
        <f>IFERROR(Table1[[#This Row],[Order quantity]]*(Table1[[#This Row],[Cost ]]+Table1[[#This Row],[shipping]]+Table1[[#This Row],[Tax]]),0)</f>
        <v>0</v>
      </c>
      <c r="Q108" s="36">
        <f>IFERROR(IF(Table1[[#This Row],[Order quantity]]=0,0,Table1[[#This Row],[leftover material]]*(Table1[[#This Row],[Cost ]]+Table1[[#This Row],[shipping]]+Table1[[#This Row],[Tax]])),0)</f>
        <v>0</v>
      </c>
      <c r="R108" s="36"/>
      <c r="S108" s="36">
        <f>IF(ISNA(VLOOKUP(Table1[[#This Row],[Part Number]],'Multi-level BOM'!V$4:V$449,1,FALSE)),0,Table1[[#This Row],[Remaining Extended cost]])</f>
        <v>0</v>
      </c>
    </row>
    <row r="109" spans="1:19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10"/>
      <c r="M109" s="40"/>
      <c r="N109" s="49" t="e">
        <f>CEILING((Table1[[#This Row],[extended quantity]]-Table1[[#This Row],[quantity on-hand]])/Table1[[#This Row],[Minimum order quantity]],1)*Table1[[#This Row],[Minimum order quantity]]</f>
        <v>#DIV/0!</v>
      </c>
      <c r="O109" s="49" t="e">
        <f>Table1[[#This Row],[Order quantity]]+Table1[[#This Row],[quantity on-hand]]-Table1[[#This Row],[extended quantity]]</f>
        <v>#DIV/0!</v>
      </c>
      <c r="P109" s="51">
        <f>IFERROR(Table1[[#This Row],[Order quantity]]*(Table1[[#This Row],[Cost ]]+Table1[[#This Row],[shipping]]+Table1[[#This Row],[Tax]]),0)</f>
        <v>0</v>
      </c>
      <c r="Q109" s="36">
        <f>IFERROR(IF(Table1[[#This Row],[Order quantity]]=0,0,Table1[[#This Row],[leftover material]]*(Table1[[#This Row],[Cost ]]+Table1[[#This Row],[shipping]]+Table1[[#This Row],[Tax]])),0)</f>
        <v>0</v>
      </c>
      <c r="R109" s="36"/>
      <c r="S109" s="36">
        <f>IF(ISNA(VLOOKUP(Table1[[#This Row],[Part Number]],'Multi-level BOM'!V$4:V$449,1,FALSE)),0,Table1[[#This Row],[Remaining Extended cost]])</f>
        <v>0</v>
      </c>
    </row>
    <row r="110" spans="1:19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10"/>
      <c r="M110" s="40"/>
      <c r="N110" s="49" t="e">
        <f>CEILING((Table1[[#This Row],[extended quantity]]-Table1[[#This Row],[quantity on-hand]])/Table1[[#This Row],[Minimum order quantity]],1)*Table1[[#This Row],[Minimum order quantity]]</f>
        <v>#DIV/0!</v>
      </c>
      <c r="O110" s="49" t="e">
        <f>Table1[[#This Row],[Order quantity]]+Table1[[#This Row],[quantity on-hand]]-Table1[[#This Row],[extended quantity]]</f>
        <v>#DIV/0!</v>
      </c>
      <c r="P110" s="51">
        <f>IFERROR(Table1[[#This Row],[Order quantity]]*(Table1[[#This Row],[Cost ]]+Table1[[#This Row],[shipping]]+Table1[[#This Row],[Tax]]),0)</f>
        <v>0</v>
      </c>
      <c r="Q110" s="36">
        <f>IFERROR(IF(Table1[[#This Row],[Order quantity]]=0,0,Table1[[#This Row],[leftover material]]*(Table1[[#This Row],[Cost ]]+Table1[[#This Row],[shipping]]+Table1[[#This Row],[Tax]])),0)</f>
        <v>0</v>
      </c>
      <c r="R110" s="36"/>
      <c r="S110" s="36">
        <f>IF(ISNA(VLOOKUP(Table1[[#This Row],[Part Number]],'Multi-level BOM'!V$4:V$449,1,FALSE)),0,Table1[[#This Row],[Remaining Extended cost]])</f>
        <v>0</v>
      </c>
    </row>
    <row r="111" spans="1:19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10"/>
      <c r="M111" s="40"/>
      <c r="N111" s="49" t="e">
        <f>CEILING((Table1[[#This Row],[extended quantity]]-Table1[[#This Row],[quantity on-hand]])/Table1[[#This Row],[Minimum order quantity]],1)*Table1[[#This Row],[Minimum order quantity]]</f>
        <v>#DIV/0!</v>
      </c>
      <c r="O111" s="49" t="e">
        <f>Table1[[#This Row],[Order quantity]]+Table1[[#This Row],[quantity on-hand]]-Table1[[#This Row],[extended quantity]]</f>
        <v>#DIV/0!</v>
      </c>
      <c r="P111" s="51">
        <f>IFERROR(Table1[[#This Row],[Order quantity]]*(Table1[[#This Row],[Cost ]]+Table1[[#This Row],[shipping]]+Table1[[#This Row],[Tax]]),0)</f>
        <v>0</v>
      </c>
      <c r="Q111" s="36">
        <f>IFERROR(IF(Table1[[#This Row],[Order quantity]]=0,0,Table1[[#This Row],[leftover material]]*(Table1[[#This Row],[Cost ]]+Table1[[#This Row],[shipping]]+Table1[[#This Row],[Tax]])),0)</f>
        <v>0</v>
      </c>
      <c r="R111" s="36"/>
      <c r="S111" s="36">
        <f>IF(ISNA(VLOOKUP(Table1[[#This Row],[Part Number]],'Multi-level BOM'!V$4:V$449,1,FALSE)),0,Table1[[#This Row],[Remaining Extended cost]])</f>
        <v>0</v>
      </c>
    </row>
    <row r="112" spans="1:19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10"/>
      <c r="M112" s="40"/>
      <c r="N112" s="49" t="e">
        <f>CEILING((Table1[[#This Row],[extended quantity]]-Table1[[#This Row],[quantity on-hand]])/Table1[[#This Row],[Minimum order quantity]],1)*Table1[[#This Row],[Minimum order quantity]]</f>
        <v>#DIV/0!</v>
      </c>
      <c r="O112" s="49" t="e">
        <f>Table1[[#This Row],[Order quantity]]+Table1[[#This Row],[quantity on-hand]]-Table1[[#This Row],[extended quantity]]</f>
        <v>#DIV/0!</v>
      </c>
      <c r="P112" s="51">
        <f>IFERROR(Table1[[#This Row],[Order quantity]]*(Table1[[#This Row],[Cost ]]+Table1[[#This Row],[shipping]]+Table1[[#This Row],[Tax]]),0)</f>
        <v>0</v>
      </c>
      <c r="Q112" s="36">
        <f>IFERROR(IF(Table1[[#This Row],[Order quantity]]=0,0,Table1[[#This Row],[leftover material]]*(Table1[[#This Row],[Cost ]]+Table1[[#This Row],[shipping]]+Table1[[#This Row],[Tax]])),0)</f>
        <v>0</v>
      </c>
      <c r="R112" s="36"/>
      <c r="S112" s="36">
        <f>IF(ISNA(VLOOKUP(Table1[[#This Row],[Part Number]],'Multi-level BOM'!V$4:V$449,1,FALSE)),0,Table1[[#This Row],[Remaining Extended cost]])</f>
        <v>0</v>
      </c>
    </row>
    <row r="113" spans="1:19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10"/>
      <c r="M113" s="40"/>
      <c r="N113" s="49" t="e">
        <f>CEILING((Table1[[#This Row],[extended quantity]]-Table1[[#This Row],[quantity on-hand]])/Table1[[#This Row],[Minimum order quantity]],1)*Table1[[#This Row],[Minimum order quantity]]</f>
        <v>#DIV/0!</v>
      </c>
      <c r="O113" s="49" t="e">
        <f>Table1[[#This Row],[Order quantity]]+Table1[[#This Row],[quantity on-hand]]-Table1[[#This Row],[extended quantity]]</f>
        <v>#DIV/0!</v>
      </c>
      <c r="P113" s="51">
        <f>IFERROR(Table1[[#This Row],[Order quantity]]*(Table1[[#This Row],[Cost ]]+Table1[[#This Row],[shipping]]+Table1[[#This Row],[Tax]]),0)</f>
        <v>0</v>
      </c>
      <c r="Q113" s="36">
        <f>IFERROR(IF(Table1[[#This Row],[Order quantity]]=0,0,Table1[[#This Row],[leftover material]]*(Table1[[#This Row],[Cost ]]+Table1[[#This Row],[shipping]]+Table1[[#This Row],[Tax]])),0)</f>
        <v>0</v>
      </c>
      <c r="R113" s="36"/>
      <c r="S113" s="36">
        <f>IF(ISNA(VLOOKUP(Table1[[#This Row],[Part Number]],'Multi-level BOM'!V$4:V$449,1,FALSE)),0,Table1[[#This Row],[Remaining Extended cost]])</f>
        <v>0</v>
      </c>
    </row>
    <row r="114" spans="1:19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10"/>
      <c r="M114" s="40"/>
      <c r="N114" s="49" t="e">
        <f>CEILING((Table1[[#This Row],[extended quantity]]-Table1[[#This Row],[quantity on-hand]])/Table1[[#This Row],[Minimum order quantity]],1)*Table1[[#This Row],[Minimum order quantity]]</f>
        <v>#DIV/0!</v>
      </c>
      <c r="O114" s="49" t="e">
        <f>Table1[[#This Row],[Order quantity]]+Table1[[#This Row],[quantity on-hand]]-Table1[[#This Row],[extended quantity]]</f>
        <v>#DIV/0!</v>
      </c>
      <c r="P114" s="51">
        <f>IFERROR(Table1[[#This Row],[Order quantity]]*(Table1[[#This Row],[Cost ]]+Table1[[#This Row],[shipping]]+Table1[[#This Row],[Tax]]),0)</f>
        <v>0</v>
      </c>
      <c r="Q114" s="36">
        <f>IFERROR(IF(Table1[[#This Row],[Order quantity]]=0,0,Table1[[#This Row],[leftover material]]*(Table1[[#This Row],[Cost ]]+Table1[[#This Row],[shipping]]+Table1[[#This Row],[Tax]])),0)</f>
        <v>0</v>
      </c>
      <c r="R114" s="36"/>
      <c r="S114" s="36">
        <f>IF(ISNA(VLOOKUP(Table1[[#This Row],[Part Number]],'Multi-level BOM'!V$4:V$449,1,FALSE)),0,Table1[[#This Row],[Remaining Extended cost]])</f>
        <v>0</v>
      </c>
    </row>
    <row r="115" spans="1:19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10"/>
      <c r="M115" s="40"/>
      <c r="N115" s="49" t="e">
        <f>CEILING((Table1[[#This Row],[extended quantity]]-Table1[[#This Row],[quantity on-hand]])/Table1[[#This Row],[Minimum order quantity]],1)*Table1[[#This Row],[Minimum order quantity]]</f>
        <v>#DIV/0!</v>
      </c>
      <c r="O115" s="49" t="e">
        <f>Table1[[#This Row],[Order quantity]]+Table1[[#This Row],[quantity on-hand]]-Table1[[#This Row],[extended quantity]]</f>
        <v>#DIV/0!</v>
      </c>
      <c r="P115" s="51">
        <f>IFERROR(Table1[[#This Row],[Order quantity]]*(Table1[[#This Row],[Cost ]]+Table1[[#This Row],[shipping]]+Table1[[#This Row],[Tax]]),0)</f>
        <v>0</v>
      </c>
      <c r="Q115" s="36">
        <f>IFERROR(IF(Table1[[#This Row],[Order quantity]]=0,0,Table1[[#This Row],[leftover material]]*(Table1[[#This Row],[Cost ]]+Table1[[#This Row],[shipping]]+Table1[[#This Row],[Tax]])),0)</f>
        <v>0</v>
      </c>
      <c r="R115" s="36"/>
      <c r="S115" s="36">
        <f>IF(ISNA(VLOOKUP(Table1[[#This Row],[Part Number]],'Multi-level BOM'!V$4:V$449,1,FALSE)),0,Table1[[#This Row],[Remaining Extended cost]])</f>
        <v>0</v>
      </c>
    </row>
    <row r="116" spans="1:19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10"/>
      <c r="M116" s="40"/>
      <c r="N116" s="49" t="e">
        <f>CEILING((Table1[[#This Row],[extended quantity]]-Table1[[#This Row],[quantity on-hand]])/Table1[[#This Row],[Minimum order quantity]],1)*Table1[[#This Row],[Minimum order quantity]]</f>
        <v>#DIV/0!</v>
      </c>
      <c r="O116" s="49" t="e">
        <f>Table1[[#This Row],[Order quantity]]+Table1[[#This Row],[quantity on-hand]]-Table1[[#This Row],[extended quantity]]</f>
        <v>#DIV/0!</v>
      </c>
      <c r="P116" s="51">
        <f>IFERROR(Table1[[#This Row],[Order quantity]]*(Table1[[#This Row],[Cost ]]+Table1[[#This Row],[shipping]]+Table1[[#This Row],[Tax]]),0)</f>
        <v>0</v>
      </c>
      <c r="Q116" s="36">
        <f>IFERROR(IF(Table1[[#This Row],[Order quantity]]=0,0,Table1[[#This Row],[leftover material]]*(Table1[[#This Row],[Cost ]]+Table1[[#This Row],[shipping]]+Table1[[#This Row],[Tax]])),0)</f>
        <v>0</v>
      </c>
      <c r="R116" s="36"/>
      <c r="S116" s="36">
        <f>IF(ISNA(VLOOKUP(Table1[[#This Row],[Part Number]],'Multi-level BOM'!V$4:V$449,1,FALSE)),0,Table1[[#This Row],[Remaining Extended cost]])</f>
        <v>0</v>
      </c>
    </row>
    <row r="117" spans="1:19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10"/>
      <c r="M117" s="40"/>
      <c r="N117" s="49" t="e">
        <f>CEILING((Table1[[#This Row],[extended quantity]]-Table1[[#This Row],[quantity on-hand]])/Table1[[#This Row],[Minimum order quantity]],1)*Table1[[#This Row],[Minimum order quantity]]</f>
        <v>#DIV/0!</v>
      </c>
      <c r="O117" s="49" t="e">
        <f>Table1[[#This Row],[Order quantity]]+Table1[[#This Row],[quantity on-hand]]-Table1[[#This Row],[extended quantity]]</f>
        <v>#DIV/0!</v>
      </c>
      <c r="P117" s="51">
        <f>IFERROR(Table1[[#This Row],[Order quantity]]*(Table1[[#This Row],[Cost ]]+Table1[[#This Row],[shipping]]+Table1[[#This Row],[Tax]]),0)</f>
        <v>0</v>
      </c>
      <c r="Q117" s="36">
        <f>IFERROR(IF(Table1[[#This Row],[Order quantity]]=0,0,Table1[[#This Row],[leftover material]]*(Table1[[#This Row],[Cost ]]+Table1[[#This Row],[shipping]]+Table1[[#This Row],[Tax]])),0)</f>
        <v>0</v>
      </c>
      <c r="R117" s="36"/>
      <c r="S117" s="36">
        <f>IF(ISNA(VLOOKUP(Table1[[#This Row],[Part Number]],'Multi-level BOM'!V$4:V$449,1,FALSE)),0,Table1[[#This Row],[Remaining Extended cost]])</f>
        <v>0</v>
      </c>
    </row>
    <row r="118" spans="1:19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10"/>
      <c r="M118" s="40"/>
      <c r="N118" s="49" t="e">
        <f>CEILING((Table1[[#This Row],[extended quantity]]-Table1[[#This Row],[quantity on-hand]])/Table1[[#This Row],[Minimum order quantity]],1)*Table1[[#This Row],[Minimum order quantity]]</f>
        <v>#DIV/0!</v>
      </c>
      <c r="O118" s="49" t="e">
        <f>Table1[[#This Row],[Order quantity]]+Table1[[#This Row],[quantity on-hand]]-Table1[[#This Row],[extended quantity]]</f>
        <v>#DIV/0!</v>
      </c>
      <c r="P118" s="51">
        <f>IFERROR(Table1[[#This Row],[Order quantity]]*(Table1[[#This Row],[Cost ]]+Table1[[#This Row],[shipping]]+Table1[[#This Row],[Tax]]),0)</f>
        <v>0</v>
      </c>
      <c r="Q118" s="36">
        <f>IFERROR(IF(Table1[[#This Row],[Order quantity]]=0,0,Table1[[#This Row],[leftover material]]*(Table1[[#This Row],[Cost ]]+Table1[[#This Row],[shipping]]+Table1[[#This Row],[Tax]])),0)</f>
        <v>0</v>
      </c>
      <c r="R118" s="36"/>
      <c r="S118" s="36">
        <f>IF(ISNA(VLOOKUP(Table1[[#This Row],[Part Number]],'Multi-level BOM'!V$4:V$449,1,FALSE)),0,Table1[[#This Row],[Remaining Extended cost]])</f>
        <v>0</v>
      </c>
    </row>
    <row r="119" spans="1:19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10"/>
      <c r="M119" s="40"/>
      <c r="N119" s="49" t="e">
        <f>CEILING((Table1[[#This Row],[extended quantity]]-Table1[[#This Row],[quantity on-hand]])/Table1[[#This Row],[Minimum order quantity]],1)*Table1[[#This Row],[Minimum order quantity]]</f>
        <v>#DIV/0!</v>
      </c>
      <c r="O119" s="49" t="e">
        <f>Table1[[#This Row],[Order quantity]]+Table1[[#This Row],[quantity on-hand]]-Table1[[#This Row],[extended quantity]]</f>
        <v>#DIV/0!</v>
      </c>
      <c r="P119" s="51">
        <f>IFERROR(Table1[[#This Row],[Order quantity]]*(Table1[[#This Row],[Cost ]]+Table1[[#This Row],[shipping]]+Table1[[#This Row],[Tax]]),0)</f>
        <v>0</v>
      </c>
      <c r="Q119" s="36">
        <f>IFERROR(IF(Table1[[#This Row],[Order quantity]]=0,0,Table1[[#This Row],[leftover material]]*(Table1[[#This Row],[Cost ]]+Table1[[#This Row],[shipping]]+Table1[[#This Row],[Tax]])),0)</f>
        <v>0</v>
      </c>
      <c r="R119" s="36"/>
      <c r="S119" s="36">
        <f>IF(ISNA(VLOOKUP(Table1[[#This Row],[Part Number]],'Multi-level BOM'!V$4:V$449,1,FALSE)),0,Table1[[#This Row],[Remaining Extended cost]])</f>
        <v>0</v>
      </c>
    </row>
    <row r="120" spans="1:19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10"/>
      <c r="M120" s="40"/>
      <c r="N120" s="49" t="e">
        <f>CEILING((Table1[[#This Row],[extended quantity]]-Table1[[#This Row],[quantity on-hand]])/Table1[[#This Row],[Minimum order quantity]],1)*Table1[[#This Row],[Minimum order quantity]]</f>
        <v>#DIV/0!</v>
      </c>
      <c r="O120" s="49" t="e">
        <f>Table1[[#This Row],[Order quantity]]+Table1[[#This Row],[quantity on-hand]]-Table1[[#This Row],[extended quantity]]</f>
        <v>#DIV/0!</v>
      </c>
      <c r="P120" s="51">
        <f>IFERROR(Table1[[#This Row],[Order quantity]]*(Table1[[#This Row],[Cost ]]+Table1[[#This Row],[shipping]]+Table1[[#This Row],[Tax]]),0)</f>
        <v>0</v>
      </c>
      <c r="Q120" s="36">
        <f>IFERROR(IF(Table1[[#This Row],[Order quantity]]=0,0,Table1[[#This Row],[leftover material]]*(Table1[[#This Row],[Cost ]]+Table1[[#This Row],[shipping]]+Table1[[#This Row],[Tax]])),0)</f>
        <v>0</v>
      </c>
      <c r="R120" s="36"/>
      <c r="S120" s="36">
        <f>IF(ISNA(VLOOKUP(Table1[[#This Row],[Part Number]],'Multi-level BOM'!V$4:V$449,1,FALSE)),0,Table1[[#This Row],[Remaining Extended cost]])</f>
        <v>0</v>
      </c>
    </row>
    <row r="121" spans="1:19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10"/>
      <c r="M121" s="40"/>
      <c r="N121" s="49" t="e">
        <f>CEILING((Table1[[#This Row],[extended quantity]]-Table1[[#This Row],[quantity on-hand]])/Table1[[#This Row],[Minimum order quantity]],1)*Table1[[#This Row],[Minimum order quantity]]</f>
        <v>#DIV/0!</v>
      </c>
      <c r="O121" s="49" t="e">
        <f>Table1[[#This Row],[Order quantity]]+Table1[[#This Row],[quantity on-hand]]-Table1[[#This Row],[extended quantity]]</f>
        <v>#DIV/0!</v>
      </c>
      <c r="P121" s="51">
        <f>IFERROR(Table1[[#This Row],[Order quantity]]*(Table1[[#This Row],[Cost ]]+Table1[[#This Row],[shipping]]+Table1[[#This Row],[Tax]]),0)</f>
        <v>0</v>
      </c>
      <c r="Q121" s="36">
        <f>IFERROR(IF(Table1[[#This Row],[Order quantity]]=0,0,Table1[[#This Row],[leftover material]]*(Table1[[#This Row],[Cost ]]+Table1[[#This Row],[shipping]]+Table1[[#This Row],[Tax]])),0)</f>
        <v>0</v>
      </c>
      <c r="R121" s="36"/>
      <c r="S121" s="36">
        <f>IF(ISNA(VLOOKUP(Table1[[#This Row],[Part Number]],'Multi-level BOM'!V$4:V$449,1,FALSE)),0,Table1[[#This Row],[Remaining Extended cost]])</f>
        <v>0</v>
      </c>
    </row>
    <row r="122" spans="1:19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10"/>
      <c r="M122" s="40"/>
      <c r="N122" s="49" t="e">
        <f>CEILING((Table1[[#This Row],[extended quantity]]-Table1[[#This Row],[quantity on-hand]])/Table1[[#This Row],[Minimum order quantity]],1)*Table1[[#This Row],[Minimum order quantity]]</f>
        <v>#DIV/0!</v>
      </c>
      <c r="O122" s="49" t="e">
        <f>Table1[[#This Row],[Order quantity]]+Table1[[#This Row],[quantity on-hand]]-Table1[[#This Row],[extended quantity]]</f>
        <v>#DIV/0!</v>
      </c>
      <c r="P122" s="51">
        <f>IFERROR(Table1[[#This Row],[Order quantity]]*(Table1[[#This Row],[Cost ]]+Table1[[#This Row],[shipping]]+Table1[[#This Row],[Tax]]),0)</f>
        <v>0</v>
      </c>
      <c r="Q122" s="36">
        <f>IFERROR(IF(Table1[[#This Row],[Order quantity]]=0,0,Table1[[#This Row],[leftover material]]*(Table1[[#This Row],[Cost ]]+Table1[[#This Row],[shipping]]+Table1[[#This Row],[Tax]])),0)</f>
        <v>0</v>
      </c>
      <c r="R122" s="36"/>
      <c r="S122" s="36">
        <f>IF(ISNA(VLOOKUP(Table1[[#This Row],[Part Number]],'Multi-level BOM'!V$4:V$449,1,FALSE)),0,Table1[[#This Row],[Remaining Extended cost]])</f>
        <v>0</v>
      </c>
    </row>
    <row r="123" spans="1:19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10"/>
      <c r="M123" s="40"/>
      <c r="N123" s="49" t="e">
        <f>CEILING((Table1[[#This Row],[extended quantity]]-Table1[[#This Row],[quantity on-hand]])/Table1[[#This Row],[Minimum order quantity]],1)*Table1[[#This Row],[Minimum order quantity]]</f>
        <v>#DIV/0!</v>
      </c>
      <c r="O123" s="49" t="e">
        <f>Table1[[#This Row],[Order quantity]]+Table1[[#This Row],[quantity on-hand]]-Table1[[#This Row],[extended quantity]]</f>
        <v>#DIV/0!</v>
      </c>
      <c r="P123" s="51">
        <f>IFERROR(Table1[[#This Row],[Order quantity]]*(Table1[[#This Row],[Cost ]]+Table1[[#This Row],[shipping]]+Table1[[#This Row],[Tax]]),0)</f>
        <v>0</v>
      </c>
      <c r="Q123" s="36">
        <f>IFERROR(IF(Table1[[#This Row],[Order quantity]]=0,0,Table1[[#This Row],[leftover material]]*(Table1[[#This Row],[Cost ]]+Table1[[#This Row],[shipping]]+Table1[[#This Row],[Tax]])),0)</f>
        <v>0</v>
      </c>
      <c r="R123" s="36"/>
      <c r="S123" s="36">
        <f>IF(ISNA(VLOOKUP(Table1[[#This Row],[Part Number]],'Multi-level BOM'!V$4:V$449,1,FALSE)),0,Table1[[#This Row],[Remaining Extended cost]])</f>
        <v>0</v>
      </c>
    </row>
    <row r="124" spans="1:19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10"/>
      <c r="M124" s="40"/>
      <c r="N124" s="49" t="e">
        <f>CEILING((Table1[[#This Row],[extended quantity]]-Table1[[#This Row],[quantity on-hand]])/Table1[[#This Row],[Minimum order quantity]],1)*Table1[[#This Row],[Minimum order quantity]]</f>
        <v>#DIV/0!</v>
      </c>
      <c r="O124" s="49" t="e">
        <f>Table1[[#This Row],[Order quantity]]+Table1[[#This Row],[quantity on-hand]]-Table1[[#This Row],[extended quantity]]</f>
        <v>#DIV/0!</v>
      </c>
      <c r="P124" s="51">
        <f>IFERROR(Table1[[#This Row],[Order quantity]]*(Table1[[#This Row],[Cost ]]+Table1[[#This Row],[shipping]]+Table1[[#This Row],[Tax]]),0)</f>
        <v>0</v>
      </c>
      <c r="Q124" s="36">
        <f>IFERROR(IF(Table1[[#This Row],[Order quantity]]=0,0,Table1[[#This Row],[leftover material]]*(Table1[[#This Row],[Cost ]]+Table1[[#This Row],[shipping]]+Table1[[#This Row],[Tax]])),0)</f>
        <v>0</v>
      </c>
      <c r="R124" s="36"/>
      <c r="S124" s="36">
        <f>IF(ISNA(VLOOKUP(Table1[[#This Row],[Part Number]],'Multi-level BOM'!V$4:V$449,1,FALSE)),0,Table1[[#This Row],[Remaining Extended cost]])</f>
        <v>0</v>
      </c>
    </row>
    <row r="125" spans="1:19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10"/>
      <c r="M125" s="40"/>
      <c r="N125" s="49" t="e">
        <f>CEILING((Table1[[#This Row],[extended quantity]]-Table1[[#This Row],[quantity on-hand]])/Table1[[#This Row],[Minimum order quantity]],1)*Table1[[#This Row],[Minimum order quantity]]</f>
        <v>#DIV/0!</v>
      </c>
      <c r="O125" s="49" t="e">
        <f>Table1[[#This Row],[Order quantity]]+Table1[[#This Row],[quantity on-hand]]-Table1[[#This Row],[extended quantity]]</f>
        <v>#DIV/0!</v>
      </c>
      <c r="P125" s="51">
        <f>IFERROR(Table1[[#This Row],[Order quantity]]*(Table1[[#This Row],[Cost ]]+Table1[[#This Row],[shipping]]+Table1[[#This Row],[Tax]]),0)</f>
        <v>0</v>
      </c>
      <c r="Q125" s="36">
        <f>IFERROR(IF(Table1[[#This Row],[Order quantity]]=0,0,Table1[[#This Row],[leftover material]]*(Table1[[#This Row],[Cost ]]+Table1[[#This Row],[shipping]]+Table1[[#This Row],[Tax]])),0)</f>
        <v>0</v>
      </c>
      <c r="R125" s="36"/>
      <c r="S125" s="36">
        <f>IF(ISNA(VLOOKUP(Table1[[#This Row],[Part Number]],'Multi-level BOM'!V$4:V$449,1,FALSE)),0,Table1[[#This Row],[Remaining Extended cost]])</f>
        <v>0</v>
      </c>
    </row>
    <row r="126" spans="1:19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10"/>
      <c r="M126" s="40"/>
      <c r="N126" s="49" t="e">
        <f>CEILING((Table1[[#This Row],[extended quantity]]-Table1[[#This Row],[quantity on-hand]])/Table1[[#This Row],[Minimum order quantity]],1)*Table1[[#This Row],[Minimum order quantity]]</f>
        <v>#DIV/0!</v>
      </c>
      <c r="O126" s="49" t="e">
        <f>Table1[[#This Row],[Order quantity]]+Table1[[#This Row],[quantity on-hand]]-Table1[[#This Row],[extended quantity]]</f>
        <v>#DIV/0!</v>
      </c>
      <c r="P126" s="51">
        <f>IFERROR(Table1[[#This Row],[Order quantity]]*(Table1[[#This Row],[Cost ]]+Table1[[#This Row],[shipping]]+Table1[[#This Row],[Tax]]),0)</f>
        <v>0</v>
      </c>
      <c r="Q126" s="36">
        <f>IFERROR(IF(Table1[[#This Row],[Order quantity]]=0,0,Table1[[#This Row],[leftover material]]*(Table1[[#This Row],[Cost ]]+Table1[[#This Row],[shipping]]+Table1[[#This Row],[Tax]])),0)</f>
        <v>0</v>
      </c>
      <c r="R126" s="36"/>
      <c r="S126" s="36">
        <f>IF(ISNA(VLOOKUP(Table1[[#This Row],[Part Number]],'Multi-level BOM'!V$4:V$449,1,FALSE)),0,Table1[[#This Row],[Remaining Extended cost]])</f>
        <v>0</v>
      </c>
    </row>
    <row r="127" spans="1:19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10"/>
      <c r="M127" s="40"/>
      <c r="N127" s="49" t="e">
        <f>CEILING((Table1[[#This Row],[extended quantity]]-Table1[[#This Row],[quantity on-hand]])/Table1[[#This Row],[Minimum order quantity]],1)*Table1[[#This Row],[Minimum order quantity]]</f>
        <v>#DIV/0!</v>
      </c>
      <c r="O127" s="49" t="e">
        <f>Table1[[#This Row],[Order quantity]]+Table1[[#This Row],[quantity on-hand]]-Table1[[#This Row],[extended quantity]]</f>
        <v>#DIV/0!</v>
      </c>
      <c r="P127" s="51">
        <f>IFERROR(Table1[[#This Row],[Order quantity]]*(Table1[[#This Row],[Cost ]]+Table1[[#This Row],[shipping]]+Table1[[#This Row],[Tax]]),0)</f>
        <v>0</v>
      </c>
      <c r="Q127" s="36">
        <f>IFERROR(IF(Table1[[#This Row],[Order quantity]]=0,0,Table1[[#This Row],[leftover material]]*(Table1[[#This Row],[Cost ]]+Table1[[#This Row],[shipping]]+Table1[[#This Row],[Tax]])),0)</f>
        <v>0</v>
      </c>
      <c r="R127" s="36"/>
      <c r="S127" s="36">
        <f>IF(ISNA(VLOOKUP(Table1[[#This Row],[Part Number]],'Multi-level BOM'!V$4:V$449,1,FALSE)),0,Table1[[#This Row],[Remaining Extended cost]])</f>
        <v>0</v>
      </c>
    </row>
    <row r="128" spans="1:19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10"/>
      <c r="M128" s="40"/>
      <c r="N128" s="49" t="e">
        <f>CEILING((Table1[[#This Row],[extended quantity]]-Table1[[#This Row],[quantity on-hand]])/Table1[[#This Row],[Minimum order quantity]],1)*Table1[[#This Row],[Minimum order quantity]]</f>
        <v>#DIV/0!</v>
      </c>
      <c r="O128" s="49" t="e">
        <f>Table1[[#This Row],[Order quantity]]+Table1[[#This Row],[quantity on-hand]]-Table1[[#This Row],[extended quantity]]</f>
        <v>#DIV/0!</v>
      </c>
      <c r="P128" s="51">
        <f>IFERROR(Table1[[#This Row],[Order quantity]]*(Table1[[#This Row],[Cost ]]+Table1[[#This Row],[shipping]]+Table1[[#This Row],[Tax]]),0)</f>
        <v>0</v>
      </c>
      <c r="Q128" s="36">
        <f>IFERROR(IF(Table1[[#This Row],[Order quantity]]=0,0,Table1[[#This Row],[leftover material]]*(Table1[[#This Row],[Cost ]]+Table1[[#This Row],[shipping]]+Table1[[#This Row],[Tax]])),0)</f>
        <v>0</v>
      </c>
      <c r="R128" s="36"/>
      <c r="S128" s="36">
        <f>IF(ISNA(VLOOKUP(Table1[[#This Row],[Part Number]],'Multi-level BOM'!V$4:V$449,1,FALSE)),0,Table1[[#This Row],[Remaining Extended cost]])</f>
        <v>0</v>
      </c>
    </row>
    <row r="129" spans="1:19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10"/>
      <c r="M129" s="40"/>
      <c r="N129" s="49" t="e">
        <f>CEILING((Table1[[#This Row],[extended quantity]]-Table1[[#This Row],[quantity on-hand]])/Table1[[#This Row],[Minimum order quantity]],1)*Table1[[#This Row],[Minimum order quantity]]</f>
        <v>#DIV/0!</v>
      </c>
      <c r="O129" s="49" t="e">
        <f>Table1[[#This Row],[Order quantity]]+Table1[[#This Row],[quantity on-hand]]-Table1[[#This Row],[extended quantity]]</f>
        <v>#DIV/0!</v>
      </c>
      <c r="P129" s="51">
        <f>IFERROR(Table1[[#This Row],[Order quantity]]*(Table1[[#This Row],[Cost ]]+Table1[[#This Row],[shipping]]+Table1[[#This Row],[Tax]]),0)</f>
        <v>0</v>
      </c>
      <c r="Q129" s="36">
        <f>IFERROR(IF(Table1[[#This Row],[Order quantity]]=0,0,Table1[[#This Row],[leftover material]]*(Table1[[#This Row],[Cost ]]+Table1[[#This Row],[shipping]]+Table1[[#This Row],[Tax]])),0)</f>
        <v>0</v>
      </c>
      <c r="R129" s="36"/>
      <c r="S129" s="36">
        <f>IF(ISNA(VLOOKUP(Table1[[#This Row],[Part Number]],'Multi-level BOM'!V$4:V$449,1,FALSE)),0,Table1[[#This Row],[Remaining Extended cost]])</f>
        <v>0</v>
      </c>
    </row>
    <row r="130" spans="1:19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10"/>
      <c r="M130" s="40"/>
      <c r="N130" s="49" t="e">
        <f>CEILING((Table1[[#This Row],[extended quantity]]-Table1[[#This Row],[quantity on-hand]])/Table1[[#This Row],[Minimum order quantity]],1)*Table1[[#This Row],[Minimum order quantity]]</f>
        <v>#DIV/0!</v>
      </c>
      <c r="O130" s="49" t="e">
        <f>Table1[[#This Row],[Order quantity]]+Table1[[#This Row],[quantity on-hand]]-Table1[[#This Row],[extended quantity]]</f>
        <v>#DIV/0!</v>
      </c>
      <c r="P130" s="51">
        <f>IFERROR(Table1[[#This Row],[Order quantity]]*(Table1[[#This Row],[Cost ]]+Table1[[#This Row],[shipping]]+Table1[[#This Row],[Tax]]),0)</f>
        <v>0</v>
      </c>
      <c r="Q130" s="36">
        <f>IFERROR(IF(Table1[[#This Row],[Order quantity]]=0,0,Table1[[#This Row],[leftover material]]*(Table1[[#This Row],[Cost ]]+Table1[[#This Row],[shipping]]+Table1[[#This Row],[Tax]])),0)</f>
        <v>0</v>
      </c>
      <c r="R130" s="36"/>
      <c r="S130" s="36">
        <f>IF(ISNA(VLOOKUP(Table1[[#This Row],[Part Number]],'Multi-level BOM'!V$4:V$449,1,FALSE)),0,Table1[[#This Row],[Remaining Extended cost]])</f>
        <v>0</v>
      </c>
    </row>
    <row r="131" spans="1:19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10"/>
      <c r="M131" s="40"/>
      <c r="N131" s="49" t="e">
        <f>CEILING((Table1[[#This Row],[extended quantity]]-Table1[[#This Row],[quantity on-hand]])/Table1[[#This Row],[Minimum order quantity]],1)*Table1[[#This Row],[Minimum order quantity]]</f>
        <v>#DIV/0!</v>
      </c>
      <c r="O131" s="49" t="e">
        <f>Table1[[#This Row],[Order quantity]]+Table1[[#This Row],[quantity on-hand]]-Table1[[#This Row],[extended quantity]]</f>
        <v>#DIV/0!</v>
      </c>
      <c r="P131" s="51">
        <f>IFERROR(Table1[[#This Row],[Order quantity]]*(Table1[[#This Row],[Cost ]]+Table1[[#This Row],[shipping]]+Table1[[#This Row],[Tax]]),0)</f>
        <v>0</v>
      </c>
      <c r="Q131" s="36">
        <f>IFERROR(IF(Table1[[#This Row],[Order quantity]]=0,0,Table1[[#This Row],[leftover material]]*(Table1[[#This Row],[Cost ]]+Table1[[#This Row],[shipping]]+Table1[[#This Row],[Tax]])),0)</f>
        <v>0</v>
      </c>
      <c r="R131" s="36"/>
      <c r="S131" s="36">
        <f>IF(ISNA(VLOOKUP(Table1[[#This Row],[Part Number]],'Multi-level BOM'!V$4:V$449,1,FALSE)),0,Table1[[#This Row],[Remaining Extended cost]])</f>
        <v>0</v>
      </c>
    </row>
    <row r="132" spans="1:19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10"/>
      <c r="M132" s="40"/>
      <c r="N132" s="49" t="e">
        <f>CEILING((Table1[[#This Row],[extended quantity]]-Table1[[#This Row],[quantity on-hand]])/Table1[[#This Row],[Minimum order quantity]],1)*Table1[[#This Row],[Minimum order quantity]]</f>
        <v>#DIV/0!</v>
      </c>
      <c r="O132" s="49" t="e">
        <f>Table1[[#This Row],[Order quantity]]+Table1[[#This Row],[quantity on-hand]]-Table1[[#This Row],[extended quantity]]</f>
        <v>#DIV/0!</v>
      </c>
      <c r="P132" s="51">
        <f>IFERROR(Table1[[#This Row],[Order quantity]]*(Table1[[#This Row],[Cost ]]+Table1[[#This Row],[shipping]]+Table1[[#This Row],[Tax]]),0)</f>
        <v>0</v>
      </c>
      <c r="Q132" s="36">
        <f>IFERROR(IF(Table1[[#This Row],[Order quantity]]=0,0,Table1[[#This Row],[leftover material]]*(Table1[[#This Row],[Cost ]]+Table1[[#This Row],[shipping]]+Table1[[#This Row],[Tax]])),0)</f>
        <v>0</v>
      </c>
      <c r="R132" s="36"/>
      <c r="S132" s="36">
        <f>IF(ISNA(VLOOKUP(Table1[[#This Row],[Part Number]],'Multi-level BOM'!V$4:V$449,1,FALSE)),0,Table1[[#This Row],[Remaining Extended cost]])</f>
        <v>0</v>
      </c>
    </row>
    <row r="133" spans="1:19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10"/>
      <c r="M133" s="40"/>
      <c r="N133" s="49" t="e">
        <f>CEILING((Table1[[#This Row],[extended quantity]]-Table1[[#This Row],[quantity on-hand]])/Table1[[#This Row],[Minimum order quantity]],1)*Table1[[#This Row],[Minimum order quantity]]</f>
        <v>#DIV/0!</v>
      </c>
      <c r="O133" s="49" t="e">
        <f>Table1[[#This Row],[Order quantity]]+Table1[[#This Row],[quantity on-hand]]-Table1[[#This Row],[extended quantity]]</f>
        <v>#DIV/0!</v>
      </c>
      <c r="P133" s="51">
        <f>IFERROR(Table1[[#This Row],[Order quantity]]*(Table1[[#This Row],[Cost ]]+Table1[[#This Row],[shipping]]+Table1[[#This Row],[Tax]]),0)</f>
        <v>0</v>
      </c>
      <c r="Q133" s="36">
        <f>IFERROR(IF(Table1[[#This Row],[Order quantity]]=0,0,Table1[[#This Row],[leftover material]]*(Table1[[#This Row],[Cost ]]+Table1[[#This Row],[shipping]]+Table1[[#This Row],[Tax]])),0)</f>
        <v>0</v>
      </c>
      <c r="R133" s="36"/>
      <c r="S133" s="36">
        <f>IF(ISNA(VLOOKUP(Table1[[#This Row],[Part Number]],'Multi-level BOM'!V$4:V$449,1,FALSE)),0,Table1[[#This Row],[Remaining Extended cost]])</f>
        <v>0</v>
      </c>
    </row>
    <row r="134" spans="1:19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10"/>
      <c r="M134" s="40"/>
      <c r="N134" s="49" t="e">
        <f>CEILING((Table1[[#This Row],[extended quantity]]-Table1[[#This Row],[quantity on-hand]])/Table1[[#This Row],[Minimum order quantity]],1)*Table1[[#This Row],[Minimum order quantity]]</f>
        <v>#DIV/0!</v>
      </c>
      <c r="O134" s="49" t="e">
        <f>Table1[[#This Row],[Order quantity]]+Table1[[#This Row],[quantity on-hand]]-Table1[[#This Row],[extended quantity]]</f>
        <v>#DIV/0!</v>
      </c>
      <c r="P134" s="51">
        <f>IFERROR(Table1[[#This Row],[Order quantity]]*(Table1[[#This Row],[Cost ]]+Table1[[#This Row],[shipping]]+Table1[[#This Row],[Tax]]),0)</f>
        <v>0</v>
      </c>
      <c r="Q134" s="36">
        <f>IFERROR(IF(Table1[[#This Row],[Order quantity]]=0,0,Table1[[#This Row],[leftover material]]*(Table1[[#This Row],[Cost ]]+Table1[[#This Row],[shipping]]+Table1[[#This Row],[Tax]])),0)</f>
        <v>0</v>
      </c>
      <c r="R134" s="36"/>
      <c r="S134" s="36">
        <f>IF(ISNA(VLOOKUP(Table1[[#This Row],[Part Number]],'Multi-level BOM'!V$4:V$449,1,FALSE)),0,Table1[[#This Row],[Remaining Extended cost]])</f>
        <v>0</v>
      </c>
    </row>
    <row r="135" spans="1:19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10"/>
      <c r="M135" s="40"/>
      <c r="N135" s="49" t="e">
        <f>CEILING((Table1[[#This Row],[extended quantity]]-Table1[[#This Row],[quantity on-hand]])/Table1[[#This Row],[Minimum order quantity]],1)*Table1[[#This Row],[Minimum order quantity]]</f>
        <v>#DIV/0!</v>
      </c>
      <c r="O135" s="49" t="e">
        <f>Table1[[#This Row],[Order quantity]]+Table1[[#This Row],[quantity on-hand]]-Table1[[#This Row],[extended quantity]]</f>
        <v>#DIV/0!</v>
      </c>
      <c r="P135" s="51">
        <f>IFERROR(Table1[[#This Row],[Order quantity]]*(Table1[[#This Row],[Cost ]]+Table1[[#This Row],[shipping]]+Table1[[#This Row],[Tax]]),0)</f>
        <v>0</v>
      </c>
      <c r="Q135" s="36">
        <f>IFERROR(IF(Table1[[#This Row],[Order quantity]]=0,0,Table1[[#This Row],[leftover material]]*(Table1[[#This Row],[Cost ]]+Table1[[#This Row],[shipping]]+Table1[[#This Row],[Tax]])),0)</f>
        <v>0</v>
      </c>
      <c r="R135" s="36"/>
      <c r="S135" s="36">
        <f>IF(ISNA(VLOOKUP(Table1[[#This Row],[Part Number]],'Multi-level BOM'!V$4:V$449,1,FALSE)),0,Table1[[#This Row],[Remaining Extended cost]])</f>
        <v>0</v>
      </c>
    </row>
    <row r="136" spans="1:19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10"/>
      <c r="M136" s="40"/>
      <c r="N136" s="49" t="e">
        <f>CEILING((Table1[[#This Row],[extended quantity]]-Table1[[#This Row],[quantity on-hand]])/Table1[[#This Row],[Minimum order quantity]],1)*Table1[[#This Row],[Minimum order quantity]]</f>
        <v>#DIV/0!</v>
      </c>
      <c r="O136" s="49" t="e">
        <f>Table1[[#This Row],[Order quantity]]+Table1[[#This Row],[quantity on-hand]]-Table1[[#This Row],[extended quantity]]</f>
        <v>#DIV/0!</v>
      </c>
      <c r="P136" s="51">
        <f>IFERROR(Table1[[#This Row],[Order quantity]]*(Table1[[#This Row],[Cost ]]+Table1[[#This Row],[shipping]]+Table1[[#This Row],[Tax]]),0)</f>
        <v>0</v>
      </c>
      <c r="Q136" s="36">
        <f>IFERROR(IF(Table1[[#This Row],[Order quantity]]=0,0,Table1[[#This Row],[leftover material]]*(Table1[[#This Row],[Cost ]]+Table1[[#This Row],[shipping]]+Table1[[#This Row],[Tax]])),0)</f>
        <v>0</v>
      </c>
      <c r="R136" s="36"/>
      <c r="S136" s="36">
        <f>IF(ISNA(VLOOKUP(Table1[[#This Row],[Part Number]],'Multi-level BOM'!V$4:V$449,1,FALSE)),0,Table1[[#This Row],[Remaining Extended cost]])</f>
        <v>0</v>
      </c>
    </row>
    <row r="137" spans="1:19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10"/>
      <c r="M137" s="40"/>
      <c r="N137" s="49" t="e">
        <f>CEILING((Table1[[#This Row],[extended quantity]]-Table1[[#This Row],[quantity on-hand]])/Table1[[#This Row],[Minimum order quantity]],1)*Table1[[#This Row],[Minimum order quantity]]</f>
        <v>#DIV/0!</v>
      </c>
      <c r="O137" s="49" t="e">
        <f>Table1[[#This Row],[Order quantity]]+Table1[[#This Row],[quantity on-hand]]-Table1[[#This Row],[extended quantity]]</f>
        <v>#DIV/0!</v>
      </c>
      <c r="P137" s="51">
        <f>IFERROR(Table1[[#This Row],[Order quantity]]*(Table1[[#This Row],[Cost ]]+Table1[[#This Row],[shipping]]+Table1[[#This Row],[Tax]]),0)</f>
        <v>0</v>
      </c>
      <c r="Q137" s="36">
        <f>IFERROR(IF(Table1[[#This Row],[Order quantity]]=0,0,Table1[[#This Row],[leftover material]]*(Table1[[#This Row],[Cost ]]+Table1[[#This Row],[shipping]]+Table1[[#This Row],[Tax]])),0)</f>
        <v>0</v>
      </c>
      <c r="R137" s="36"/>
      <c r="S137" s="36">
        <f>IF(ISNA(VLOOKUP(Table1[[#This Row],[Part Number]],'Multi-level BOM'!V$4:V$449,1,FALSE)),0,Table1[[#This Row],[Remaining Extended cost]])</f>
        <v>0</v>
      </c>
    </row>
    <row r="138" spans="1:19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10"/>
      <c r="M138" s="40"/>
      <c r="N138" s="49" t="e">
        <f>CEILING((Table1[[#This Row],[extended quantity]]-Table1[[#This Row],[quantity on-hand]])/Table1[[#This Row],[Minimum order quantity]],1)*Table1[[#This Row],[Minimum order quantity]]</f>
        <v>#DIV/0!</v>
      </c>
      <c r="O138" s="49" t="e">
        <f>Table1[[#This Row],[Order quantity]]+Table1[[#This Row],[quantity on-hand]]-Table1[[#This Row],[extended quantity]]</f>
        <v>#DIV/0!</v>
      </c>
      <c r="P138" s="51">
        <f>IFERROR(Table1[[#This Row],[Order quantity]]*(Table1[[#This Row],[Cost ]]+Table1[[#This Row],[shipping]]+Table1[[#This Row],[Tax]]),0)</f>
        <v>0</v>
      </c>
      <c r="Q138" s="36">
        <f>IFERROR(IF(Table1[[#This Row],[Order quantity]]=0,0,Table1[[#This Row],[leftover material]]*(Table1[[#This Row],[Cost ]]+Table1[[#This Row],[shipping]]+Table1[[#This Row],[Tax]])),0)</f>
        <v>0</v>
      </c>
      <c r="R138" s="36"/>
      <c r="S138" s="36">
        <f>IF(ISNA(VLOOKUP(Table1[[#This Row],[Part Number]],'Multi-level BOM'!V$4:V$449,1,FALSE)),0,Table1[[#This Row],[Remaining Extended cost]])</f>
        <v>0</v>
      </c>
    </row>
    <row r="139" spans="1:19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10"/>
      <c r="M139" s="40"/>
      <c r="N139" s="49" t="e">
        <f>CEILING((Table1[[#This Row],[extended quantity]]-Table1[[#This Row],[quantity on-hand]])/Table1[[#This Row],[Minimum order quantity]],1)*Table1[[#This Row],[Minimum order quantity]]</f>
        <v>#DIV/0!</v>
      </c>
      <c r="O139" s="49" t="e">
        <f>Table1[[#This Row],[Order quantity]]+Table1[[#This Row],[quantity on-hand]]-Table1[[#This Row],[extended quantity]]</f>
        <v>#DIV/0!</v>
      </c>
      <c r="P139" s="51">
        <f>IFERROR(Table1[[#This Row],[Order quantity]]*(Table1[[#This Row],[Cost ]]+Table1[[#This Row],[shipping]]+Table1[[#This Row],[Tax]]),0)</f>
        <v>0</v>
      </c>
      <c r="Q139" s="36">
        <f>IFERROR(IF(Table1[[#This Row],[Order quantity]]=0,0,Table1[[#This Row],[leftover material]]*(Table1[[#This Row],[Cost ]]+Table1[[#This Row],[shipping]]+Table1[[#This Row],[Tax]])),0)</f>
        <v>0</v>
      </c>
      <c r="R139" s="36"/>
      <c r="S139" s="36">
        <f>IF(ISNA(VLOOKUP(Table1[[#This Row],[Part Number]],'Multi-level BOM'!V$4:V$449,1,FALSE)),0,Table1[[#This Row],[Remaining Extended cost]])</f>
        <v>0</v>
      </c>
    </row>
    <row r="140" spans="1:19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10"/>
      <c r="M140" s="40"/>
      <c r="N140" s="49" t="e">
        <f>CEILING((Table1[[#This Row],[extended quantity]]-Table1[[#This Row],[quantity on-hand]])/Table1[[#This Row],[Minimum order quantity]],1)*Table1[[#This Row],[Minimum order quantity]]</f>
        <v>#DIV/0!</v>
      </c>
      <c r="O140" s="49" t="e">
        <f>Table1[[#This Row],[Order quantity]]+Table1[[#This Row],[quantity on-hand]]-Table1[[#This Row],[extended quantity]]</f>
        <v>#DIV/0!</v>
      </c>
      <c r="P140" s="51">
        <f>IFERROR(Table1[[#This Row],[Order quantity]]*(Table1[[#This Row],[Cost ]]+Table1[[#This Row],[shipping]]+Table1[[#This Row],[Tax]]),0)</f>
        <v>0</v>
      </c>
      <c r="Q140" s="36">
        <f>IFERROR(IF(Table1[[#This Row],[Order quantity]]=0,0,Table1[[#This Row],[leftover material]]*(Table1[[#This Row],[Cost ]]+Table1[[#This Row],[shipping]]+Table1[[#This Row],[Tax]])),0)</f>
        <v>0</v>
      </c>
      <c r="R140" s="36"/>
      <c r="S140" s="36">
        <f>IF(ISNA(VLOOKUP(Table1[[#This Row],[Part Number]],'Multi-level BOM'!V$4:V$449,1,FALSE)),0,Table1[[#This Row],[Remaining Extended cost]])</f>
        <v>0</v>
      </c>
    </row>
    <row r="141" spans="1:19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10"/>
      <c r="M141" s="40"/>
      <c r="N141" s="49" t="e">
        <f>CEILING((Table1[[#This Row],[extended quantity]]-Table1[[#This Row],[quantity on-hand]])/Table1[[#This Row],[Minimum order quantity]],1)*Table1[[#This Row],[Minimum order quantity]]</f>
        <v>#DIV/0!</v>
      </c>
      <c r="O141" s="49" t="e">
        <f>Table1[[#This Row],[Order quantity]]+Table1[[#This Row],[quantity on-hand]]-Table1[[#This Row],[extended quantity]]</f>
        <v>#DIV/0!</v>
      </c>
      <c r="P141" s="51">
        <f>IFERROR(Table1[[#This Row],[Order quantity]]*(Table1[[#This Row],[Cost ]]+Table1[[#This Row],[shipping]]+Table1[[#This Row],[Tax]]),0)</f>
        <v>0</v>
      </c>
      <c r="Q141" s="36">
        <f>IFERROR(IF(Table1[[#This Row],[Order quantity]]=0,0,Table1[[#This Row],[leftover material]]*(Table1[[#This Row],[Cost ]]+Table1[[#This Row],[shipping]]+Table1[[#This Row],[Tax]])),0)</f>
        <v>0</v>
      </c>
      <c r="R141" s="36"/>
      <c r="S141" s="36">
        <f>IF(ISNA(VLOOKUP(Table1[[#This Row],[Part Number]],'Multi-level BOM'!V$4:V$449,1,FALSE)),0,Table1[[#This Row],[Remaining Extended cost]])</f>
        <v>0</v>
      </c>
    </row>
    <row r="142" spans="1:19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10"/>
      <c r="M142" s="40"/>
      <c r="N142" s="49" t="e">
        <f>CEILING((Table1[[#This Row],[extended quantity]]-Table1[[#This Row],[quantity on-hand]])/Table1[[#This Row],[Minimum order quantity]],1)*Table1[[#This Row],[Minimum order quantity]]</f>
        <v>#DIV/0!</v>
      </c>
      <c r="O142" s="49" t="e">
        <f>Table1[[#This Row],[Order quantity]]+Table1[[#This Row],[quantity on-hand]]-Table1[[#This Row],[extended quantity]]</f>
        <v>#DIV/0!</v>
      </c>
      <c r="P142" s="51">
        <f>IFERROR(Table1[[#This Row],[Order quantity]]*(Table1[[#This Row],[Cost ]]+Table1[[#This Row],[shipping]]+Table1[[#This Row],[Tax]]),0)</f>
        <v>0</v>
      </c>
      <c r="Q142" s="36">
        <f>IFERROR(IF(Table1[[#This Row],[Order quantity]]=0,0,Table1[[#This Row],[leftover material]]*(Table1[[#This Row],[Cost ]]+Table1[[#This Row],[shipping]]+Table1[[#This Row],[Tax]])),0)</f>
        <v>0</v>
      </c>
      <c r="R142" s="36"/>
      <c r="S142" s="36">
        <f>IF(ISNA(VLOOKUP(Table1[[#This Row],[Part Number]],'Multi-level BOM'!V$4:V$449,1,FALSE)),0,Table1[[#This Row],[Remaining Extended cost]])</f>
        <v>0</v>
      </c>
    </row>
    <row r="143" spans="1:19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10"/>
      <c r="M143" s="40"/>
      <c r="N143" s="49" t="e">
        <f>CEILING((Table1[[#This Row],[extended quantity]]-Table1[[#This Row],[quantity on-hand]])/Table1[[#This Row],[Minimum order quantity]],1)*Table1[[#This Row],[Minimum order quantity]]</f>
        <v>#DIV/0!</v>
      </c>
      <c r="O143" s="49" t="e">
        <f>Table1[[#This Row],[Order quantity]]+Table1[[#This Row],[quantity on-hand]]-Table1[[#This Row],[extended quantity]]</f>
        <v>#DIV/0!</v>
      </c>
      <c r="P143" s="51">
        <f>IFERROR(Table1[[#This Row],[Order quantity]]*(Table1[[#This Row],[Cost ]]+Table1[[#This Row],[shipping]]+Table1[[#This Row],[Tax]]),0)</f>
        <v>0</v>
      </c>
      <c r="Q143" s="36">
        <f>IFERROR(IF(Table1[[#This Row],[Order quantity]]=0,0,Table1[[#This Row],[leftover material]]*(Table1[[#This Row],[Cost ]]+Table1[[#This Row],[shipping]]+Table1[[#This Row],[Tax]])),0)</f>
        <v>0</v>
      </c>
      <c r="R143" s="36"/>
      <c r="S143" s="36">
        <f>IF(ISNA(VLOOKUP(Table1[[#This Row],[Part Number]],'Multi-level BOM'!V$4:V$449,1,FALSE)),0,Table1[[#This Row],[Remaining Extended cost]])</f>
        <v>0</v>
      </c>
    </row>
    <row r="144" spans="1:19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10"/>
      <c r="M144" s="40"/>
      <c r="N144" s="49" t="e">
        <f>CEILING((Table1[[#This Row],[extended quantity]]-Table1[[#This Row],[quantity on-hand]])/Table1[[#This Row],[Minimum order quantity]],1)*Table1[[#This Row],[Minimum order quantity]]</f>
        <v>#DIV/0!</v>
      </c>
      <c r="O144" s="49" t="e">
        <f>Table1[[#This Row],[Order quantity]]+Table1[[#This Row],[quantity on-hand]]-Table1[[#This Row],[extended quantity]]</f>
        <v>#DIV/0!</v>
      </c>
      <c r="P144" s="51">
        <f>IFERROR(Table1[[#This Row],[Order quantity]]*(Table1[[#This Row],[Cost ]]+Table1[[#This Row],[shipping]]+Table1[[#This Row],[Tax]]),0)</f>
        <v>0</v>
      </c>
      <c r="Q144" s="36">
        <f>IFERROR(IF(Table1[[#This Row],[Order quantity]]=0,0,Table1[[#This Row],[leftover material]]*(Table1[[#This Row],[Cost ]]+Table1[[#This Row],[shipping]]+Table1[[#This Row],[Tax]])),0)</f>
        <v>0</v>
      </c>
      <c r="R144" s="36"/>
      <c r="S144" s="36">
        <f>IF(ISNA(VLOOKUP(Table1[[#This Row],[Part Number]],'Multi-level BOM'!V$4:V$449,1,FALSE)),0,Table1[[#This Row],[Remaining Extended cost]])</f>
        <v>0</v>
      </c>
    </row>
    <row r="145" spans="1:19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10"/>
      <c r="M145" s="40"/>
      <c r="N145" s="49" t="e">
        <f>CEILING((Table1[[#This Row],[extended quantity]]-Table1[[#This Row],[quantity on-hand]])/Table1[[#This Row],[Minimum order quantity]],1)*Table1[[#This Row],[Minimum order quantity]]</f>
        <v>#DIV/0!</v>
      </c>
      <c r="O145" s="49" t="e">
        <f>Table1[[#This Row],[Order quantity]]+Table1[[#This Row],[quantity on-hand]]-Table1[[#This Row],[extended quantity]]</f>
        <v>#DIV/0!</v>
      </c>
      <c r="P145" s="51">
        <f>IFERROR(Table1[[#This Row],[Order quantity]]*(Table1[[#This Row],[Cost ]]+Table1[[#This Row],[shipping]]+Table1[[#This Row],[Tax]]),0)</f>
        <v>0</v>
      </c>
      <c r="Q145" s="36">
        <f>IFERROR(IF(Table1[[#This Row],[Order quantity]]=0,0,Table1[[#This Row],[leftover material]]*(Table1[[#This Row],[Cost ]]+Table1[[#This Row],[shipping]]+Table1[[#This Row],[Tax]])),0)</f>
        <v>0</v>
      </c>
      <c r="R145" s="36"/>
      <c r="S145" s="36">
        <f>IF(ISNA(VLOOKUP(Table1[[#This Row],[Part Number]],'Multi-level BOM'!V$4:V$449,1,FALSE)),0,Table1[[#This Row],[Remaining Extended cost]])</f>
        <v>0</v>
      </c>
    </row>
    <row r="146" spans="1:19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10"/>
      <c r="M146" s="40"/>
      <c r="N146" s="49" t="e">
        <f>CEILING((Table1[[#This Row],[extended quantity]]-Table1[[#This Row],[quantity on-hand]])/Table1[[#This Row],[Minimum order quantity]],1)*Table1[[#This Row],[Minimum order quantity]]</f>
        <v>#DIV/0!</v>
      </c>
      <c r="O146" s="49" t="e">
        <f>Table1[[#This Row],[Order quantity]]+Table1[[#This Row],[quantity on-hand]]-Table1[[#This Row],[extended quantity]]</f>
        <v>#DIV/0!</v>
      </c>
      <c r="P146" s="51">
        <f>IFERROR(Table1[[#This Row],[Order quantity]]*(Table1[[#This Row],[Cost ]]+Table1[[#This Row],[shipping]]+Table1[[#This Row],[Tax]]),0)</f>
        <v>0</v>
      </c>
      <c r="Q146" s="36">
        <f>IFERROR(IF(Table1[[#This Row],[Order quantity]]=0,0,Table1[[#This Row],[leftover material]]*(Table1[[#This Row],[Cost ]]+Table1[[#This Row],[shipping]]+Table1[[#This Row],[Tax]])),0)</f>
        <v>0</v>
      </c>
      <c r="R146" s="36"/>
      <c r="S146" s="36">
        <f>IF(ISNA(VLOOKUP(Table1[[#This Row],[Part Number]],'Multi-level BOM'!V$4:V$449,1,FALSE)),0,Table1[[#This Row],[Remaining Extended cost]])</f>
        <v>0</v>
      </c>
    </row>
    <row r="147" spans="1:19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10"/>
      <c r="M147" s="40"/>
      <c r="N147" s="49" t="e">
        <f>CEILING((Table1[[#This Row],[extended quantity]]-Table1[[#This Row],[quantity on-hand]])/Table1[[#This Row],[Minimum order quantity]],1)*Table1[[#This Row],[Minimum order quantity]]</f>
        <v>#DIV/0!</v>
      </c>
      <c r="O147" s="49" t="e">
        <f>Table1[[#This Row],[Order quantity]]+Table1[[#This Row],[quantity on-hand]]-Table1[[#This Row],[extended quantity]]</f>
        <v>#DIV/0!</v>
      </c>
      <c r="P147" s="51">
        <f>IFERROR(Table1[[#This Row],[Order quantity]]*(Table1[[#This Row],[Cost ]]+Table1[[#This Row],[shipping]]+Table1[[#This Row],[Tax]]),0)</f>
        <v>0</v>
      </c>
      <c r="Q147" s="36">
        <f>IFERROR(IF(Table1[[#This Row],[Order quantity]]=0,0,Table1[[#This Row],[leftover material]]*(Table1[[#This Row],[Cost ]]+Table1[[#This Row],[shipping]]+Table1[[#This Row],[Tax]])),0)</f>
        <v>0</v>
      </c>
      <c r="R147" s="36"/>
      <c r="S147" s="36">
        <f>IF(ISNA(VLOOKUP(Table1[[#This Row],[Part Number]],'Multi-level BOM'!V$4:V$449,1,FALSE)),0,Table1[[#This Row],[Remaining Extended cost]])</f>
        <v>0</v>
      </c>
    </row>
    <row r="148" spans="1:19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10"/>
      <c r="M148" s="40"/>
      <c r="N148" s="49" t="e">
        <f>CEILING((Table1[[#This Row],[extended quantity]]-Table1[[#This Row],[quantity on-hand]])/Table1[[#This Row],[Minimum order quantity]],1)*Table1[[#This Row],[Minimum order quantity]]</f>
        <v>#DIV/0!</v>
      </c>
      <c r="O148" s="49" t="e">
        <f>Table1[[#This Row],[Order quantity]]+Table1[[#This Row],[quantity on-hand]]-Table1[[#This Row],[extended quantity]]</f>
        <v>#DIV/0!</v>
      </c>
      <c r="P148" s="51">
        <f>IFERROR(Table1[[#This Row],[Order quantity]]*(Table1[[#This Row],[Cost ]]+Table1[[#This Row],[shipping]]+Table1[[#This Row],[Tax]]),0)</f>
        <v>0</v>
      </c>
      <c r="Q148" s="36">
        <f>IFERROR(IF(Table1[[#This Row],[Order quantity]]=0,0,Table1[[#This Row],[leftover material]]*(Table1[[#This Row],[Cost ]]+Table1[[#This Row],[shipping]]+Table1[[#This Row],[Tax]])),0)</f>
        <v>0</v>
      </c>
      <c r="R148" s="36"/>
      <c r="S148" s="36">
        <f>IF(ISNA(VLOOKUP(Table1[[#This Row],[Part Number]],'Multi-level BOM'!V$4:V$449,1,FALSE)),0,Table1[[#This Row],[Remaining Extended cost]])</f>
        <v>0</v>
      </c>
    </row>
    <row r="149" spans="1:19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10"/>
      <c r="M149" s="40"/>
      <c r="N149" s="49" t="e">
        <f>CEILING((Table1[[#This Row],[extended quantity]]-Table1[[#This Row],[quantity on-hand]])/Table1[[#This Row],[Minimum order quantity]],1)*Table1[[#This Row],[Minimum order quantity]]</f>
        <v>#DIV/0!</v>
      </c>
      <c r="O149" s="49" t="e">
        <f>Table1[[#This Row],[Order quantity]]+Table1[[#This Row],[quantity on-hand]]-Table1[[#This Row],[extended quantity]]</f>
        <v>#DIV/0!</v>
      </c>
      <c r="P149" s="51">
        <f>IFERROR(Table1[[#This Row],[Order quantity]]*(Table1[[#This Row],[Cost ]]+Table1[[#This Row],[shipping]]+Table1[[#This Row],[Tax]]),0)</f>
        <v>0</v>
      </c>
      <c r="Q149" s="36">
        <f>IFERROR(IF(Table1[[#This Row],[Order quantity]]=0,0,Table1[[#This Row],[leftover material]]*(Table1[[#This Row],[Cost ]]+Table1[[#This Row],[shipping]]+Table1[[#This Row],[Tax]])),0)</f>
        <v>0</v>
      </c>
      <c r="R149" s="36"/>
      <c r="S149" s="36">
        <f>IF(ISNA(VLOOKUP(Table1[[#This Row],[Part Number]],'Multi-level BOM'!V$4:V$449,1,FALSE)),0,Table1[[#This Row],[Remaining Extended cost]])</f>
        <v>0</v>
      </c>
    </row>
    <row r="150" spans="1:19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10"/>
      <c r="M150" s="40"/>
      <c r="N150" s="49" t="e">
        <f>CEILING((Table1[[#This Row],[extended quantity]]-Table1[[#This Row],[quantity on-hand]])/Table1[[#This Row],[Minimum order quantity]],1)*Table1[[#This Row],[Minimum order quantity]]</f>
        <v>#DIV/0!</v>
      </c>
      <c r="O150" s="49" t="e">
        <f>Table1[[#This Row],[Order quantity]]+Table1[[#This Row],[quantity on-hand]]-Table1[[#This Row],[extended quantity]]</f>
        <v>#DIV/0!</v>
      </c>
      <c r="P150" s="51">
        <f>IFERROR(Table1[[#This Row],[Order quantity]]*(Table1[[#This Row],[Cost ]]+Table1[[#This Row],[shipping]]+Table1[[#This Row],[Tax]]),0)</f>
        <v>0</v>
      </c>
      <c r="Q150" s="36">
        <f>IFERROR(IF(Table1[[#This Row],[Order quantity]]=0,0,Table1[[#This Row],[leftover material]]*(Table1[[#This Row],[Cost ]]+Table1[[#This Row],[shipping]]+Table1[[#This Row],[Tax]])),0)</f>
        <v>0</v>
      </c>
      <c r="R150" s="36"/>
      <c r="S150" s="36">
        <f>IF(ISNA(VLOOKUP(Table1[[#This Row],[Part Number]],'Multi-level BOM'!V$4:V$449,1,FALSE)),0,Table1[[#This Row],[Remaining Extended cost]])</f>
        <v>0</v>
      </c>
    </row>
    <row r="151" spans="1:19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10"/>
      <c r="M151" s="40"/>
      <c r="N151" s="49" t="e">
        <f>CEILING((Table1[[#This Row],[extended quantity]]-Table1[[#This Row],[quantity on-hand]])/Table1[[#This Row],[Minimum order quantity]],1)*Table1[[#This Row],[Minimum order quantity]]</f>
        <v>#DIV/0!</v>
      </c>
      <c r="O151" s="49" t="e">
        <f>Table1[[#This Row],[Order quantity]]+Table1[[#This Row],[quantity on-hand]]-Table1[[#This Row],[extended quantity]]</f>
        <v>#DIV/0!</v>
      </c>
      <c r="P151" s="51">
        <f>IFERROR(Table1[[#This Row],[Order quantity]]*(Table1[[#This Row],[Cost ]]+Table1[[#This Row],[shipping]]+Table1[[#This Row],[Tax]]),0)</f>
        <v>0</v>
      </c>
      <c r="Q151" s="36">
        <f>IFERROR(IF(Table1[[#This Row],[Order quantity]]=0,0,Table1[[#This Row],[leftover material]]*(Table1[[#This Row],[Cost ]]+Table1[[#This Row],[shipping]]+Table1[[#This Row],[Tax]])),0)</f>
        <v>0</v>
      </c>
      <c r="R151" s="36"/>
      <c r="S151" s="36">
        <f>IF(ISNA(VLOOKUP(Table1[[#This Row],[Part Number]],'Multi-level BOM'!V$4:V$449,1,FALSE)),0,Table1[[#This Row],[Remaining Extended cost]])</f>
        <v>0</v>
      </c>
    </row>
    <row r="152" spans="1:19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10"/>
      <c r="M152" s="40"/>
      <c r="N152" s="49" t="e">
        <f>CEILING((Table1[[#This Row],[extended quantity]]-Table1[[#This Row],[quantity on-hand]])/Table1[[#This Row],[Minimum order quantity]],1)*Table1[[#This Row],[Minimum order quantity]]</f>
        <v>#DIV/0!</v>
      </c>
      <c r="O152" s="49" t="e">
        <f>Table1[[#This Row],[Order quantity]]+Table1[[#This Row],[quantity on-hand]]-Table1[[#This Row],[extended quantity]]</f>
        <v>#DIV/0!</v>
      </c>
      <c r="P152" s="51">
        <f>IFERROR(Table1[[#This Row],[Order quantity]]*(Table1[[#This Row],[Cost ]]+Table1[[#This Row],[shipping]]+Table1[[#This Row],[Tax]]),0)</f>
        <v>0</v>
      </c>
      <c r="Q152" s="36">
        <f>IFERROR(IF(Table1[[#This Row],[Order quantity]]=0,0,Table1[[#This Row],[leftover material]]*(Table1[[#This Row],[Cost ]]+Table1[[#This Row],[shipping]]+Table1[[#This Row],[Tax]])),0)</f>
        <v>0</v>
      </c>
      <c r="R152" s="36"/>
      <c r="S152" s="36">
        <f>IF(ISNA(VLOOKUP(Table1[[#This Row],[Part Number]],'Multi-level BOM'!V$4:V$449,1,FALSE)),0,Table1[[#This Row],[Remaining Extended cost]])</f>
        <v>0</v>
      </c>
    </row>
    <row r="153" spans="1:19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10"/>
      <c r="M153" s="40"/>
      <c r="N153" s="49" t="e">
        <f>CEILING((Table1[[#This Row],[extended quantity]]-Table1[[#This Row],[quantity on-hand]])/Table1[[#This Row],[Minimum order quantity]],1)*Table1[[#This Row],[Minimum order quantity]]</f>
        <v>#DIV/0!</v>
      </c>
      <c r="O153" s="49" t="e">
        <f>Table1[[#This Row],[Order quantity]]+Table1[[#This Row],[quantity on-hand]]-Table1[[#This Row],[extended quantity]]</f>
        <v>#DIV/0!</v>
      </c>
      <c r="P153" s="51">
        <f>IFERROR(Table1[[#This Row],[Order quantity]]*(Table1[[#This Row],[Cost ]]+Table1[[#This Row],[shipping]]+Table1[[#This Row],[Tax]]),0)</f>
        <v>0</v>
      </c>
      <c r="Q153" s="36">
        <f>IFERROR(IF(Table1[[#This Row],[Order quantity]]=0,0,Table1[[#This Row],[leftover material]]*(Table1[[#This Row],[Cost ]]+Table1[[#This Row],[shipping]]+Table1[[#This Row],[Tax]])),0)</f>
        <v>0</v>
      </c>
      <c r="R153" s="36"/>
      <c r="S153" s="36">
        <f>IF(ISNA(VLOOKUP(Table1[[#This Row],[Part Number]],'Multi-level BOM'!V$4:V$449,1,FALSE)),0,Table1[[#This Row],[Remaining Extended cost]])</f>
        <v>0</v>
      </c>
    </row>
    <row r="154" spans="1:19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10"/>
      <c r="M154" s="40"/>
      <c r="N154" s="49" t="e">
        <f>CEILING((Table1[[#This Row],[extended quantity]]-Table1[[#This Row],[quantity on-hand]])/Table1[[#This Row],[Minimum order quantity]],1)*Table1[[#This Row],[Minimum order quantity]]</f>
        <v>#DIV/0!</v>
      </c>
      <c r="O154" s="49" t="e">
        <f>Table1[[#This Row],[Order quantity]]+Table1[[#This Row],[quantity on-hand]]-Table1[[#This Row],[extended quantity]]</f>
        <v>#DIV/0!</v>
      </c>
      <c r="P154" s="51">
        <f>IFERROR(Table1[[#This Row],[Order quantity]]*(Table1[[#This Row],[Cost ]]+Table1[[#This Row],[shipping]]+Table1[[#This Row],[Tax]]),0)</f>
        <v>0</v>
      </c>
      <c r="Q154" s="36">
        <f>IFERROR(IF(Table1[[#This Row],[Order quantity]]=0,0,Table1[[#This Row],[leftover material]]*(Table1[[#This Row],[Cost ]]+Table1[[#This Row],[shipping]]+Table1[[#This Row],[Tax]])),0)</f>
        <v>0</v>
      </c>
      <c r="R154" s="36"/>
      <c r="S154" s="36">
        <f>IF(ISNA(VLOOKUP(Table1[[#This Row],[Part Number]],'Multi-level BOM'!V$4:V$449,1,FALSE)),0,Table1[[#This Row],[Remaining Extended cost]])</f>
        <v>0</v>
      </c>
    </row>
    <row r="155" spans="1:19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10"/>
      <c r="M155" s="40"/>
      <c r="N155" s="49" t="e">
        <f>CEILING((Table1[[#This Row],[extended quantity]]-Table1[[#This Row],[quantity on-hand]])/Table1[[#This Row],[Minimum order quantity]],1)*Table1[[#This Row],[Minimum order quantity]]</f>
        <v>#DIV/0!</v>
      </c>
      <c r="O155" s="49" t="e">
        <f>Table1[[#This Row],[Order quantity]]+Table1[[#This Row],[quantity on-hand]]-Table1[[#This Row],[extended quantity]]</f>
        <v>#DIV/0!</v>
      </c>
      <c r="P155" s="51">
        <f>IFERROR(Table1[[#This Row],[Order quantity]]*(Table1[[#This Row],[Cost ]]+Table1[[#This Row],[shipping]]+Table1[[#This Row],[Tax]]),0)</f>
        <v>0</v>
      </c>
      <c r="Q155" s="36">
        <f>IFERROR(IF(Table1[[#This Row],[Order quantity]]=0,0,Table1[[#This Row],[leftover material]]*(Table1[[#This Row],[Cost ]]+Table1[[#This Row],[shipping]]+Table1[[#This Row],[Tax]])),0)</f>
        <v>0</v>
      </c>
      <c r="R155" s="36"/>
      <c r="S155" s="36">
        <f>IF(ISNA(VLOOKUP(Table1[[#This Row],[Part Number]],'Multi-level BOM'!V$4:V$449,1,FALSE)),0,Table1[[#This Row],[Remaining Extended cost]])</f>
        <v>0</v>
      </c>
    </row>
    <row r="156" spans="1:19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10"/>
      <c r="M156" s="40"/>
      <c r="N156" s="49" t="e">
        <f>CEILING((Table1[[#This Row],[extended quantity]]-Table1[[#This Row],[quantity on-hand]])/Table1[[#This Row],[Minimum order quantity]],1)*Table1[[#This Row],[Minimum order quantity]]</f>
        <v>#DIV/0!</v>
      </c>
      <c r="O156" s="49" t="e">
        <f>Table1[[#This Row],[Order quantity]]+Table1[[#This Row],[quantity on-hand]]-Table1[[#This Row],[extended quantity]]</f>
        <v>#DIV/0!</v>
      </c>
      <c r="P156" s="51">
        <f>IFERROR(Table1[[#This Row],[Order quantity]]*(Table1[[#This Row],[Cost ]]+Table1[[#This Row],[shipping]]+Table1[[#This Row],[Tax]]),0)</f>
        <v>0</v>
      </c>
      <c r="Q156" s="36">
        <f>IFERROR(IF(Table1[[#This Row],[Order quantity]]=0,0,Table1[[#This Row],[leftover material]]*(Table1[[#This Row],[Cost ]]+Table1[[#This Row],[shipping]]+Table1[[#This Row],[Tax]])),0)</f>
        <v>0</v>
      </c>
      <c r="R156" s="36"/>
      <c r="S156" s="36">
        <f>IF(ISNA(VLOOKUP(Table1[[#This Row],[Part Number]],'Multi-level BOM'!V$4:V$449,1,FALSE)),0,Table1[[#This Row],[Remaining Extended cost]])</f>
        <v>0</v>
      </c>
    </row>
    <row r="157" spans="1:19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10"/>
      <c r="M157" s="40"/>
      <c r="N157" s="49" t="e">
        <f>CEILING((Table1[[#This Row],[extended quantity]]-Table1[[#This Row],[quantity on-hand]])/Table1[[#This Row],[Minimum order quantity]],1)*Table1[[#This Row],[Minimum order quantity]]</f>
        <v>#DIV/0!</v>
      </c>
      <c r="O157" s="49" t="e">
        <f>Table1[[#This Row],[Order quantity]]+Table1[[#This Row],[quantity on-hand]]-Table1[[#This Row],[extended quantity]]</f>
        <v>#DIV/0!</v>
      </c>
      <c r="P157" s="51">
        <f>IFERROR(Table1[[#This Row],[Order quantity]]*(Table1[[#This Row],[Cost ]]+Table1[[#This Row],[shipping]]+Table1[[#This Row],[Tax]]),0)</f>
        <v>0</v>
      </c>
      <c r="Q157" s="36">
        <f>IFERROR(IF(Table1[[#This Row],[Order quantity]]=0,0,Table1[[#This Row],[leftover material]]*(Table1[[#This Row],[Cost ]]+Table1[[#This Row],[shipping]]+Table1[[#This Row],[Tax]])),0)</f>
        <v>0</v>
      </c>
      <c r="R157" s="36"/>
      <c r="S157" s="36">
        <f>IF(ISNA(VLOOKUP(Table1[[#This Row],[Part Number]],'Multi-level BOM'!V$4:V$449,1,FALSE)),0,Table1[[#This Row],[Remaining Extended cost]])</f>
        <v>0</v>
      </c>
    </row>
    <row r="158" spans="1:19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10"/>
      <c r="M158" s="40"/>
      <c r="N158" s="49" t="e">
        <f>CEILING((Table1[[#This Row],[extended quantity]]-Table1[[#This Row],[quantity on-hand]])/Table1[[#This Row],[Minimum order quantity]],1)*Table1[[#This Row],[Minimum order quantity]]</f>
        <v>#DIV/0!</v>
      </c>
      <c r="O158" s="49" t="e">
        <f>Table1[[#This Row],[Order quantity]]+Table1[[#This Row],[quantity on-hand]]-Table1[[#This Row],[extended quantity]]</f>
        <v>#DIV/0!</v>
      </c>
      <c r="P158" s="51">
        <f>IFERROR(Table1[[#This Row],[Order quantity]]*(Table1[[#This Row],[Cost ]]+Table1[[#This Row],[shipping]]+Table1[[#This Row],[Tax]]),0)</f>
        <v>0</v>
      </c>
      <c r="Q158" s="36">
        <f>IFERROR(IF(Table1[[#This Row],[Order quantity]]=0,0,Table1[[#This Row],[leftover material]]*(Table1[[#This Row],[Cost ]]+Table1[[#This Row],[shipping]]+Table1[[#This Row],[Tax]])),0)</f>
        <v>0</v>
      </c>
      <c r="R158" s="36"/>
      <c r="S158" s="36">
        <f>IF(ISNA(VLOOKUP(Table1[[#This Row],[Part Number]],'Multi-level BOM'!V$4:V$449,1,FALSE)),0,Table1[[#This Row],[Remaining Extended cost]])</f>
        <v>0</v>
      </c>
    </row>
    <row r="159" spans="1:19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10"/>
      <c r="M159" s="40"/>
      <c r="N159" s="49" t="e">
        <f>CEILING((Table1[[#This Row],[extended quantity]]-Table1[[#This Row],[quantity on-hand]])/Table1[[#This Row],[Minimum order quantity]],1)*Table1[[#This Row],[Minimum order quantity]]</f>
        <v>#DIV/0!</v>
      </c>
      <c r="O159" s="49" t="e">
        <f>Table1[[#This Row],[Order quantity]]+Table1[[#This Row],[quantity on-hand]]-Table1[[#This Row],[extended quantity]]</f>
        <v>#DIV/0!</v>
      </c>
      <c r="P159" s="51">
        <f>IFERROR(Table1[[#This Row],[Order quantity]]*(Table1[[#This Row],[Cost ]]+Table1[[#This Row],[shipping]]+Table1[[#This Row],[Tax]]),0)</f>
        <v>0</v>
      </c>
      <c r="Q159" s="36">
        <f>IFERROR(IF(Table1[[#This Row],[Order quantity]]=0,0,Table1[[#This Row],[leftover material]]*(Table1[[#This Row],[Cost ]]+Table1[[#This Row],[shipping]]+Table1[[#This Row],[Tax]])),0)</f>
        <v>0</v>
      </c>
      <c r="R159" s="36"/>
      <c r="S159" s="36">
        <f>IF(ISNA(VLOOKUP(Table1[[#This Row],[Part Number]],'Multi-level BOM'!V$4:V$449,1,FALSE)),0,Table1[[#This Row],[Remaining Extended cost]])</f>
        <v>0</v>
      </c>
    </row>
    <row r="160" spans="1:19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10"/>
      <c r="M160" s="40"/>
      <c r="N160" s="49" t="e">
        <f>CEILING((Table1[[#This Row],[extended quantity]]-Table1[[#This Row],[quantity on-hand]])/Table1[[#This Row],[Minimum order quantity]],1)*Table1[[#This Row],[Minimum order quantity]]</f>
        <v>#DIV/0!</v>
      </c>
      <c r="O160" s="49" t="e">
        <f>Table1[[#This Row],[Order quantity]]+Table1[[#This Row],[quantity on-hand]]-Table1[[#This Row],[extended quantity]]</f>
        <v>#DIV/0!</v>
      </c>
      <c r="P160" s="51">
        <f>IFERROR(Table1[[#This Row],[Order quantity]]*(Table1[[#This Row],[Cost ]]+Table1[[#This Row],[shipping]]+Table1[[#This Row],[Tax]]),0)</f>
        <v>0</v>
      </c>
      <c r="Q160" s="36">
        <f>IFERROR(IF(Table1[[#This Row],[Order quantity]]=0,0,Table1[[#This Row],[leftover material]]*(Table1[[#This Row],[Cost ]]+Table1[[#This Row],[shipping]]+Table1[[#This Row],[Tax]])),0)</f>
        <v>0</v>
      </c>
      <c r="R160" s="36"/>
      <c r="S160" s="36">
        <f>IF(ISNA(VLOOKUP(Table1[[#This Row],[Part Number]],'Multi-level BOM'!V$4:V$449,1,FALSE)),0,Table1[[#This Row],[Remaining Extended cost]])</f>
        <v>0</v>
      </c>
    </row>
    <row r="161" spans="1:19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10"/>
      <c r="M161" s="40"/>
      <c r="N161" s="49" t="e">
        <f>CEILING((Table1[[#This Row],[extended quantity]]-Table1[[#This Row],[quantity on-hand]])/Table1[[#This Row],[Minimum order quantity]],1)*Table1[[#This Row],[Minimum order quantity]]</f>
        <v>#DIV/0!</v>
      </c>
      <c r="O161" s="49" t="e">
        <f>Table1[[#This Row],[Order quantity]]+Table1[[#This Row],[quantity on-hand]]-Table1[[#This Row],[extended quantity]]</f>
        <v>#DIV/0!</v>
      </c>
      <c r="P161" s="51">
        <f>IFERROR(Table1[[#This Row],[Order quantity]]*(Table1[[#This Row],[Cost ]]+Table1[[#This Row],[shipping]]+Table1[[#This Row],[Tax]]),0)</f>
        <v>0</v>
      </c>
      <c r="Q161" s="36">
        <f>IFERROR(IF(Table1[[#This Row],[Order quantity]]=0,0,Table1[[#This Row],[leftover material]]*(Table1[[#This Row],[Cost ]]+Table1[[#This Row],[shipping]]+Table1[[#This Row],[Tax]])),0)</f>
        <v>0</v>
      </c>
      <c r="R161" s="36"/>
      <c r="S161" s="36">
        <f>IF(ISNA(VLOOKUP(Table1[[#This Row],[Part Number]],'Multi-level BOM'!V$4:V$449,1,FALSE)),0,Table1[[#This Row],[Remaining Extended cost]])</f>
        <v>0</v>
      </c>
    </row>
    <row r="162" spans="1:19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10"/>
      <c r="M162" s="40"/>
      <c r="N162" s="49" t="e">
        <f>CEILING((Table1[[#This Row],[extended quantity]]-Table1[[#This Row],[quantity on-hand]])/Table1[[#This Row],[Minimum order quantity]],1)*Table1[[#This Row],[Minimum order quantity]]</f>
        <v>#DIV/0!</v>
      </c>
      <c r="O162" s="49" t="e">
        <f>Table1[[#This Row],[Order quantity]]+Table1[[#This Row],[quantity on-hand]]-Table1[[#This Row],[extended quantity]]</f>
        <v>#DIV/0!</v>
      </c>
      <c r="P162" s="51">
        <f>IFERROR(Table1[[#This Row],[Order quantity]]*(Table1[[#This Row],[Cost ]]+Table1[[#This Row],[shipping]]+Table1[[#This Row],[Tax]]),0)</f>
        <v>0</v>
      </c>
      <c r="Q162" s="36">
        <f>IFERROR(IF(Table1[[#This Row],[Order quantity]]=0,0,Table1[[#This Row],[leftover material]]*(Table1[[#This Row],[Cost ]]+Table1[[#This Row],[shipping]]+Table1[[#This Row],[Tax]])),0)</f>
        <v>0</v>
      </c>
      <c r="R162" s="36"/>
      <c r="S162" s="36">
        <f>IF(ISNA(VLOOKUP(Table1[[#This Row],[Part Number]],'Multi-level BOM'!V$4:V$449,1,FALSE)),0,Table1[[#This Row],[Remaining Extended cost]])</f>
        <v>0</v>
      </c>
    </row>
    <row r="163" spans="1:19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10"/>
      <c r="M163" s="40"/>
      <c r="N163" s="49" t="e">
        <f>CEILING((Table1[[#This Row],[extended quantity]]-Table1[[#This Row],[quantity on-hand]])/Table1[[#This Row],[Minimum order quantity]],1)*Table1[[#This Row],[Minimum order quantity]]</f>
        <v>#DIV/0!</v>
      </c>
      <c r="O163" s="49" t="e">
        <f>Table1[[#This Row],[Order quantity]]+Table1[[#This Row],[quantity on-hand]]-Table1[[#This Row],[extended quantity]]</f>
        <v>#DIV/0!</v>
      </c>
      <c r="P163" s="51">
        <f>IFERROR(Table1[[#This Row],[Order quantity]]*(Table1[[#This Row],[Cost ]]+Table1[[#This Row],[shipping]]+Table1[[#This Row],[Tax]]),0)</f>
        <v>0</v>
      </c>
      <c r="Q163" s="36">
        <f>IFERROR(IF(Table1[[#This Row],[Order quantity]]=0,0,Table1[[#This Row],[leftover material]]*(Table1[[#This Row],[Cost ]]+Table1[[#This Row],[shipping]]+Table1[[#This Row],[Tax]])),0)</f>
        <v>0</v>
      </c>
      <c r="R163" s="36"/>
      <c r="S163" s="36">
        <f>IF(ISNA(VLOOKUP(Table1[[#This Row],[Part Number]],'Multi-level BOM'!V$4:V$449,1,FALSE)),0,Table1[[#This Row],[Remaining Extended cost]])</f>
        <v>0</v>
      </c>
    </row>
    <row r="164" spans="1:19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10"/>
      <c r="M164" s="40"/>
      <c r="N164" s="49" t="e">
        <f>CEILING((Table1[[#This Row],[extended quantity]]-Table1[[#This Row],[quantity on-hand]])/Table1[[#This Row],[Minimum order quantity]],1)*Table1[[#This Row],[Minimum order quantity]]</f>
        <v>#DIV/0!</v>
      </c>
      <c r="O164" s="49" t="e">
        <f>Table1[[#This Row],[Order quantity]]+Table1[[#This Row],[quantity on-hand]]-Table1[[#This Row],[extended quantity]]</f>
        <v>#DIV/0!</v>
      </c>
      <c r="P164" s="51">
        <f>IFERROR(Table1[[#This Row],[Order quantity]]*(Table1[[#This Row],[Cost ]]+Table1[[#This Row],[shipping]]+Table1[[#This Row],[Tax]]),0)</f>
        <v>0</v>
      </c>
      <c r="Q164" s="36">
        <f>IFERROR(IF(Table1[[#This Row],[Order quantity]]=0,0,Table1[[#This Row],[leftover material]]*(Table1[[#This Row],[Cost ]]+Table1[[#This Row],[shipping]]+Table1[[#This Row],[Tax]])),0)</f>
        <v>0</v>
      </c>
      <c r="R164" s="36"/>
      <c r="S164" s="36">
        <f>IF(ISNA(VLOOKUP(Table1[[#This Row],[Part Number]],'Multi-level BOM'!V$4:V$449,1,FALSE)),0,Table1[[#This Row],[Remaining Extended cost]])</f>
        <v>0</v>
      </c>
    </row>
    <row r="165" spans="1:19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10"/>
      <c r="M165" s="40"/>
      <c r="N165" s="49" t="e">
        <f>CEILING((Table1[[#This Row],[extended quantity]]-Table1[[#This Row],[quantity on-hand]])/Table1[[#This Row],[Minimum order quantity]],1)*Table1[[#This Row],[Minimum order quantity]]</f>
        <v>#DIV/0!</v>
      </c>
      <c r="O165" s="49" t="e">
        <f>Table1[[#This Row],[Order quantity]]+Table1[[#This Row],[quantity on-hand]]-Table1[[#This Row],[extended quantity]]</f>
        <v>#DIV/0!</v>
      </c>
      <c r="P165" s="51">
        <f>IFERROR(Table1[[#This Row],[Order quantity]]*(Table1[[#This Row],[Cost ]]+Table1[[#This Row],[shipping]]+Table1[[#This Row],[Tax]]),0)</f>
        <v>0</v>
      </c>
      <c r="Q165" s="36">
        <f>IFERROR(IF(Table1[[#This Row],[Order quantity]]=0,0,Table1[[#This Row],[leftover material]]*(Table1[[#This Row],[Cost ]]+Table1[[#This Row],[shipping]]+Table1[[#This Row],[Tax]])),0)</f>
        <v>0</v>
      </c>
      <c r="R165" s="36"/>
      <c r="S165" s="36">
        <f>IF(ISNA(VLOOKUP(Table1[[#This Row],[Part Number]],'Multi-level BOM'!V$4:V$449,1,FALSE)),0,Table1[[#This Row],[Remaining Extended cost]])</f>
        <v>0</v>
      </c>
    </row>
    <row r="166" spans="1:19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10"/>
      <c r="M166" s="40"/>
      <c r="N166" s="49" t="e">
        <f>CEILING((Table1[[#This Row],[extended quantity]]-Table1[[#This Row],[quantity on-hand]])/Table1[[#This Row],[Minimum order quantity]],1)*Table1[[#This Row],[Minimum order quantity]]</f>
        <v>#DIV/0!</v>
      </c>
      <c r="O166" s="49" t="e">
        <f>Table1[[#This Row],[Order quantity]]+Table1[[#This Row],[quantity on-hand]]-Table1[[#This Row],[extended quantity]]</f>
        <v>#DIV/0!</v>
      </c>
      <c r="P166" s="51">
        <f>IFERROR(Table1[[#This Row],[Order quantity]]*(Table1[[#This Row],[Cost ]]+Table1[[#This Row],[shipping]]+Table1[[#This Row],[Tax]]),0)</f>
        <v>0</v>
      </c>
      <c r="Q166" s="36">
        <f>IFERROR(IF(Table1[[#This Row],[Order quantity]]=0,0,Table1[[#This Row],[leftover material]]*(Table1[[#This Row],[Cost ]]+Table1[[#This Row],[shipping]]+Table1[[#This Row],[Tax]])),0)</f>
        <v>0</v>
      </c>
      <c r="R166" s="36"/>
      <c r="S166" s="36">
        <f>IF(ISNA(VLOOKUP(Table1[[#This Row],[Part Number]],'Multi-level BOM'!V$4:V$449,1,FALSE)),0,Table1[[#This Row],[Remaining Extended cost]])</f>
        <v>0</v>
      </c>
    </row>
    <row r="167" spans="1:19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10"/>
      <c r="M167" s="40"/>
      <c r="N167" s="49" t="e">
        <f>CEILING((Table1[[#This Row],[extended quantity]]-Table1[[#This Row],[quantity on-hand]])/Table1[[#This Row],[Minimum order quantity]],1)*Table1[[#This Row],[Minimum order quantity]]</f>
        <v>#DIV/0!</v>
      </c>
      <c r="O167" s="49" t="e">
        <f>Table1[[#This Row],[Order quantity]]+Table1[[#This Row],[quantity on-hand]]-Table1[[#This Row],[extended quantity]]</f>
        <v>#DIV/0!</v>
      </c>
      <c r="P167" s="51">
        <f>IFERROR(Table1[[#This Row],[Order quantity]]*(Table1[[#This Row],[Cost ]]+Table1[[#This Row],[shipping]]+Table1[[#This Row],[Tax]]),0)</f>
        <v>0</v>
      </c>
      <c r="Q167" s="36">
        <f>IFERROR(IF(Table1[[#This Row],[Order quantity]]=0,0,Table1[[#This Row],[leftover material]]*(Table1[[#This Row],[Cost ]]+Table1[[#This Row],[shipping]]+Table1[[#This Row],[Tax]])),0)</f>
        <v>0</v>
      </c>
      <c r="R167" s="36"/>
      <c r="S167" s="36">
        <f>IF(ISNA(VLOOKUP(Table1[[#This Row],[Part Number]],'Multi-level BOM'!V$4:V$449,1,FALSE)),0,Table1[[#This Row],[Remaining Extended cost]])</f>
        <v>0</v>
      </c>
    </row>
    <row r="168" spans="1:19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10"/>
      <c r="M168" s="40"/>
      <c r="N168" s="49" t="e">
        <f>CEILING((Table1[[#This Row],[extended quantity]]-Table1[[#This Row],[quantity on-hand]])/Table1[[#This Row],[Minimum order quantity]],1)*Table1[[#This Row],[Minimum order quantity]]</f>
        <v>#DIV/0!</v>
      </c>
      <c r="O168" s="49" t="e">
        <f>Table1[[#This Row],[Order quantity]]+Table1[[#This Row],[quantity on-hand]]-Table1[[#This Row],[extended quantity]]</f>
        <v>#DIV/0!</v>
      </c>
      <c r="P168" s="51">
        <f>IFERROR(Table1[[#This Row],[Order quantity]]*(Table1[[#This Row],[Cost ]]+Table1[[#This Row],[shipping]]+Table1[[#This Row],[Tax]]),0)</f>
        <v>0</v>
      </c>
      <c r="Q168" s="36">
        <f>IFERROR(IF(Table1[[#This Row],[Order quantity]]=0,0,Table1[[#This Row],[leftover material]]*(Table1[[#This Row],[Cost ]]+Table1[[#This Row],[shipping]]+Table1[[#This Row],[Tax]])),0)</f>
        <v>0</v>
      </c>
      <c r="R168" s="36"/>
      <c r="S168" s="36">
        <f>IF(ISNA(VLOOKUP(Table1[[#This Row],[Part Number]],'Multi-level BOM'!V$4:V$449,1,FALSE)),0,Table1[[#This Row],[Remaining Extended cost]])</f>
        <v>0</v>
      </c>
    </row>
    <row r="169" spans="1:19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10"/>
      <c r="M169" s="40"/>
      <c r="N169" s="49" t="e">
        <f>CEILING((Table1[[#This Row],[extended quantity]]-Table1[[#This Row],[quantity on-hand]])/Table1[[#This Row],[Minimum order quantity]],1)*Table1[[#This Row],[Minimum order quantity]]</f>
        <v>#DIV/0!</v>
      </c>
      <c r="O169" s="49" t="e">
        <f>Table1[[#This Row],[Order quantity]]+Table1[[#This Row],[quantity on-hand]]-Table1[[#This Row],[extended quantity]]</f>
        <v>#DIV/0!</v>
      </c>
      <c r="P169" s="51">
        <f>IFERROR(Table1[[#This Row],[Order quantity]]*(Table1[[#This Row],[Cost ]]+Table1[[#This Row],[shipping]]+Table1[[#This Row],[Tax]]),0)</f>
        <v>0</v>
      </c>
      <c r="Q169" s="36">
        <f>IFERROR(IF(Table1[[#This Row],[Order quantity]]=0,0,Table1[[#This Row],[leftover material]]*(Table1[[#This Row],[Cost ]]+Table1[[#This Row],[shipping]]+Table1[[#This Row],[Tax]])),0)</f>
        <v>0</v>
      </c>
      <c r="R169" s="36"/>
      <c r="S169" s="36">
        <f>IF(ISNA(VLOOKUP(Table1[[#This Row],[Part Number]],'Multi-level BOM'!V$4:V$449,1,FALSE)),0,Table1[[#This Row],[Remaining Extended cost]])</f>
        <v>0</v>
      </c>
    </row>
    <row r="170" spans="1:19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10"/>
      <c r="M170" s="40"/>
      <c r="N170" s="49" t="e">
        <f>CEILING((Table1[[#This Row],[extended quantity]]-Table1[[#This Row],[quantity on-hand]])/Table1[[#This Row],[Minimum order quantity]],1)*Table1[[#This Row],[Minimum order quantity]]</f>
        <v>#DIV/0!</v>
      </c>
      <c r="O170" s="49" t="e">
        <f>Table1[[#This Row],[Order quantity]]+Table1[[#This Row],[quantity on-hand]]-Table1[[#This Row],[extended quantity]]</f>
        <v>#DIV/0!</v>
      </c>
      <c r="P170" s="51">
        <f>IFERROR(Table1[[#This Row],[Order quantity]]*(Table1[[#This Row],[Cost ]]+Table1[[#This Row],[shipping]]+Table1[[#This Row],[Tax]]),0)</f>
        <v>0</v>
      </c>
      <c r="Q170" s="36">
        <f>IFERROR(IF(Table1[[#This Row],[Order quantity]]=0,0,Table1[[#This Row],[leftover material]]*(Table1[[#This Row],[Cost ]]+Table1[[#This Row],[shipping]]+Table1[[#This Row],[Tax]])),0)</f>
        <v>0</v>
      </c>
      <c r="R170" s="36"/>
      <c r="S170" s="36">
        <f>IF(ISNA(VLOOKUP(Table1[[#This Row],[Part Number]],'Multi-level BOM'!V$4:V$449,1,FALSE)),0,Table1[[#This Row],[Remaining Extended cost]])</f>
        <v>0</v>
      </c>
    </row>
    <row r="171" spans="1:19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10"/>
      <c r="M171" s="40"/>
      <c r="N171" s="49" t="e">
        <f>CEILING((Table1[[#This Row],[extended quantity]]-Table1[[#This Row],[quantity on-hand]])/Table1[[#This Row],[Minimum order quantity]],1)*Table1[[#This Row],[Minimum order quantity]]</f>
        <v>#DIV/0!</v>
      </c>
      <c r="O171" s="49" t="e">
        <f>Table1[[#This Row],[Order quantity]]+Table1[[#This Row],[quantity on-hand]]-Table1[[#This Row],[extended quantity]]</f>
        <v>#DIV/0!</v>
      </c>
      <c r="P171" s="51">
        <f>IFERROR(Table1[[#This Row],[Order quantity]]*(Table1[[#This Row],[Cost ]]+Table1[[#This Row],[shipping]]+Table1[[#This Row],[Tax]]),0)</f>
        <v>0</v>
      </c>
      <c r="Q171" s="36">
        <f>IFERROR(IF(Table1[[#This Row],[Order quantity]]=0,0,Table1[[#This Row],[leftover material]]*(Table1[[#This Row],[Cost ]]+Table1[[#This Row],[shipping]]+Table1[[#This Row],[Tax]])),0)</f>
        <v>0</v>
      </c>
      <c r="R171" s="36"/>
      <c r="S171" s="36">
        <f>IF(ISNA(VLOOKUP(Table1[[#This Row],[Part Number]],'Multi-level BOM'!V$4:V$449,1,FALSE)),0,Table1[[#This Row],[Remaining Extended cost]])</f>
        <v>0</v>
      </c>
    </row>
    <row r="172" spans="1:19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10"/>
      <c r="M172" s="40"/>
      <c r="N172" s="49" t="e">
        <f>CEILING((Table1[[#This Row],[extended quantity]]-Table1[[#This Row],[quantity on-hand]])/Table1[[#This Row],[Minimum order quantity]],1)*Table1[[#This Row],[Minimum order quantity]]</f>
        <v>#DIV/0!</v>
      </c>
      <c r="O172" s="49" t="e">
        <f>Table1[[#This Row],[Order quantity]]+Table1[[#This Row],[quantity on-hand]]-Table1[[#This Row],[extended quantity]]</f>
        <v>#DIV/0!</v>
      </c>
      <c r="P172" s="51">
        <f>IFERROR(Table1[[#This Row],[Order quantity]]*(Table1[[#This Row],[Cost ]]+Table1[[#This Row],[shipping]]+Table1[[#This Row],[Tax]]),0)</f>
        <v>0</v>
      </c>
      <c r="Q172" s="36">
        <f>IFERROR(IF(Table1[[#This Row],[Order quantity]]=0,0,Table1[[#This Row],[leftover material]]*(Table1[[#This Row],[Cost ]]+Table1[[#This Row],[shipping]]+Table1[[#This Row],[Tax]])),0)</f>
        <v>0</v>
      </c>
      <c r="R172" s="36"/>
      <c r="S172" s="36">
        <f>IF(ISNA(VLOOKUP(Table1[[#This Row],[Part Number]],'Multi-level BOM'!V$4:V$449,1,FALSE)),0,Table1[[#This Row],[Remaining Extended cost]])</f>
        <v>0</v>
      </c>
    </row>
    <row r="173" spans="1:19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10"/>
      <c r="M173" s="40"/>
      <c r="N173" s="49" t="e">
        <f>CEILING((Table1[[#This Row],[extended quantity]]-Table1[[#This Row],[quantity on-hand]])/Table1[[#This Row],[Minimum order quantity]],1)*Table1[[#This Row],[Minimum order quantity]]</f>
        <v>#DIV/0!</v>
      </c>
      <c r="O173" s="49" t="e">
        <f>Table1[[#This Row],[Order quantity]]+Table1[[#This Row],[quantity on-hand]]-Table1[[#This Row],[extended quantity]]</f>
        <v>#DIV/0!</v>
      </c>
      <c r="P173" s="51">
        <f>IFERROR(Table1[[#This Row],[Order quantity]]*(Table1[[#This Row],[Cost ]]+Table1[[#This Row],[shipping]]+Table1[[#This Row],[Tax]]),0)</f>
        <v>0</v>
      </c>
      <c r="Q173" s="36">
        <f>IFERROR(IF(Table1[[#This Row],[Order quantity]]=0,0,Table1[[#This Row],[leftover material]]*(Table1[[#This Row],[Cost ]]+Table1[[#This Row],[shipping]]+Table1[[#This Row],[Tax]])),0)</f>
        <v>0</v>
      </c>
      <c r="R173" s="36"/>
      <c r="S173" s="36">
        <f>IF(ISNA(VLOOKUP(Table1[[#This Row],[Part Number]],'Multi-level BOM'!V$4:V$449,1,FALSE)),0,Table1[[#This Row],[Remaining Extended cost]])</f>
        <v>0</v>
      </c>
    </row>
    <row r="174" spans="1:19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10"/>
      <c r="M174" s="40"/>
      <c r="N174" s="49" t="e">
        <f>CEILING((Table1[[#This Row],[extended quantity]]-Table1[[#This Row],[quantity on-hand]])/Table1[[#This Row],[Minimum order quantity]],1)*Table1[[#This Row],[Minimum order quantity]]</f>
        <v>#DIV/0!</v>
      </c>
      <c r="O174" s="49" t="e">
        <f>Table1[[#This Row],[Order quantity]]+Table1[[#This Row],[quantity on-hand]]-Table1[[#This Row],[extended quantity]]</f>
        <v>#DIV/0!</v>
      </c>
      <c r="P174" s="51">
        <f>IFERROR(Table1[[#This Row],[Order quantity]]*(Table1[[#This Row],[Cost ]]+Table1[[#This Row],[shipping]]+Table1[[#This Row],[Tax]]),0)</f>
        <v>0</v>
      </c>
      <c r="Q174" s="36">
        <f>IFERROR(IF(Table1[[#This Row],[Order quantity]]=0,0,Table1[[#This Row],[leftover material]]*(Table1[[#This Row],[Cost ]]+Table1[[#This Row],[shipping]]+Table1[[#This Row],[Tax]])),0)</f>
        <v>0</v>
      </c>
      <c r="R174" s="36"/>
      <c r="S174" s="36">
        <f>IF(ISNA(VLOOKUP(Table1[[#This Row],[Part Number]],'Multi-level BOM'!V$4:V$449,1,FALSE)),0,Table1[[#This Row],[Remaining Extended cost]])</f>
        <v>0</v>
      </c>
    </row>
    <row r="175" spans="1:19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10"/>
      <c r="M175" s="40"/>
      <c r="N175" s="49" t="e">
        <f>CEILING((Table1[[#This Row],[extended quantity]]-Table1[[#This Row],[quantity on-hand]])/Table1[[#This Row],[Minimum order quantity]],1)*Table1[[#This Row],[Minimum order quantity]]</f>
        <v>#DIV/0!</v>
      </c>
      <c r="O175" s="49" t="e">
        <f>Table1[[#This Row],[Order quantity]]+Table1[[#This Row],[quantity on-hand]]-Table1[[#This Row],[extended quantity]]</f>
        <v>#DIV/0!</v>
      </c>
      <c r="P175" s="51">
        <f>IFERROR(Table1[[#This Row],[Order quantity]]*(Table1[[#This Row],[Cost ]]+Table1[[#This Row],[shipping]]+Table1[[#This Row],[Tax]]),0)</f>
        <v>0</v>
      </c>
      <c r="Q175" s="36">
        <f>IFERROR(IF(Table1[[#This Row],[Order quantity]]=0,0,Table1[[#This Row],[leftover material]]*(Table1[[#This Row],[Cost ]]+Table1[[#This Row],[shipping]]+Table1[[#This Row],[Tax]])),0)</f>
        <v>0</v>
      </c>
      <c r="R175" s="36"/>
      <c r="S175" s="36">
        <f>IF(ISNA(VLOOKUP(Table1[[#This Row],[Part Number]],'Multi-level BOM'!V$4:V$449,1,FALSE)),0,Table1[[#This Row],[Remaining Extended cost]])</f>
        <v>0</v>
      </c>
    </row>
    <row r="176" spans="1:19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10"/>
      <c r="M176" s="40"/>
      <c r="N176" s="49" t="e">
        <f>CEILING((Table1[[#This Row],[extended quantity]]-Table1[[#This Row],[quantity on-hand]])/Table1[[#This Row],[Minimum order quantity]],1)*Table1[[#This Row],[Minimum order quantity]]</f>
        <v>#DIV/0!</v>
      </c>
      <c r="O176" s="49" t="e">
        <f>Table1[[#This Row],[Order quantity]]+Table1[[#This Row],[quantity on-hand]]-Table1[[#This Row],[extended quantity]]</f>
        <v>#DIV/0!</v>
      </c>
      <c r="P176" s="51">
        <f>IFERROR(Table1[[#This Row],[Order quantity]]*(Table1[[#This Row],[Cost ]]+Table1[[#This Row],[shipping]]+Table1[[#This Row],[Tax]]),0)</f>
        <v>0</v>
      </c>
      <c r="Q176" s="36">
        <f>IFERROR(IF(Table1[[#This Row],[Order quantity]]=0,0,Table1[[#This Row],[leftover material]]*(Table1[[#This Row],[Cost ]]+Table1[[#This Row],[shipping]]+Table1[[#This Row],[Tax]])),0)</f>
        <v>0</v>
      </c>
      <c r="R176" s="36"/>
      <c r="S176" s="36">
        <f>IF(ISNA(VLOOKUP(Table1[[#This Row],[Part Number]],'Multi-level BOM'!V$4:V$449,1,FALSE)),0,Table1[[#This Row],[Remaining Extended cost]])</f>
        <v>0</v>
      </c>
    </row>
    <row r="177" spans="1:19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10"/>
      <c r="M177" s="40"/>
      <c r="N177" s="49" t="e">
        <f>CEILING((Table1[[#This Row],[extended quantity]]-Table1[[#This Row],[quantity on-hand]])/Table1[[#This Row],[Minimum order quantity]],1)*Table1[[#This Row],[Minimum order quantity]]</f>
        <v>#DIV/0!</v>
      </c>
      <c r="O177" s="49" t="e">
        <f>Table1[[#This Row],[Order quantity]]+Table1[[#This Row],[quantity on-hand]]-Table1[[#This Row],[extended quantity]]</f>
        <v>#DIV/0!</v>
      </c>
      <c r="P177" s="51">
        <f>IFERROR(Table1[[#This Row],[Order quantity]]*(Table1[[#This Row],[Cost ]]+Table1[[#This Row],[shipping]]+Table1[[#This Row],[Tax]]),0)</f>
        <v>0</v>
      </c>
      <c r="Q177" s="36">
        <f>IFERROR(IF(Table1[[#This Row],[Order quantity]]=0,0,Table1[[#This Row],[leftover material]]*(Table1[[#This Row],[Cost ]]+Table1[[#This Row],[shipping]]+Table1[[#This Row],[Tax]])),0)</f>
        <v>0</v>
      </c>
      <c r="R177" s="36"/>
      <c r="S177" s="36">
        <f>IF(ISNA(VLOOKUP(Table1[[#This Row],[Part Number]],'Multi-level BOM'!V$4:V$449,1,FALSE)),0,Table1[[#This Row],[Remaining Extended cost]])</f>
        <v>0</v>
      </c>
    </row>
    <row r="178" spans="1:19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10"/>
      <c r="M178" s="40"/>
      <c r="N178" s="49" t="e">
        <f>CEILING((Table1[[#This Row],[extended quantity]]-Table1[[#This Row],[quantity on-hand]])/Table1[[#This Row],[Minimum order quantity]],1)*Table1[[#This Row],[Minimum order quantity]]</f>
        <v>#DIV/0!</v>
      </c>
      <c r="O178" s="49" t="e">
        <f>Table1[[#This Row],[Order quantity]]+Table1[[#This Row],[quantity on-hand]]-Table1[[#This Row],[extended quantity]]</f>
        <v>#DIV/0!</v>
      </c>
      <c r="P178" s="51">
        <f>IFERROR(Table1[[#This Row],[Order quantity]]*(Table1[[#This Row],[Cost ]]+Table1[[#This Row],[shipping]]+Table1[[#This Row],[Tax]]),0)</f>
        <v>0</v>
      </c>
      <c r="Q178" s="36">
        <f>IFERROR(IF(Table1[[#This Row],[Order quantity]]=0,0,Table1[[#This Row],[leftover material]]*(Table1[[#This Row],[Cost ]]+Table1[[#This Row],[shipping]]+Table1[[#This Row],[Tax]])),0)</f>
        <v>0</v>
      </c>
      <c r="R178" s="36"/>
      <c r="S178" s="36">
        <f>IF(ISNA(VLOOKUP(Table1[[#This Row],[Part Number]],'Multi-level BOM'!V$4:V$449,1,FALSE)),0,Table1[[#This Row],[Remaining Extended cost]])</f>
        <v>0</v>
      </c>
    </row>
    <row r="179" spans="1:19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10"/>
      <c r="M179" s="40"/>
      <c r="N179" s="49" t="e">
        <f>CEILING((Table1[[#This Row],[extended quantity]]-Table1[[#This Row],[quantity on-hand]])/Table1[[#This Row],[Minimum order quantity]],1)*Table1[[#This Row],[Minimum order quantity]]</f>
        <v>#DIV/0!</v>
      </c>
      <c r="O179" s="49" t="e">
        <f>Table1[[#This Row],[Order quantity]]+Table1[[#This Row],[quantity on-hand]]-Table1[[#This Row],[extended quantity]]</f>
        <v>#DIV/0!</v>
      </c>
      <c r="P179" s="51">
        <f>IFERROR(Table1[[#This Row],[Order quantity]]*(Table1[[#This Row],[Cost ]]+Table1[[#This Row],[shipping]]+Table1[[#This Row],[Tax]]),0)</f>
        <v>0</v>
      </c>
      <c r="Q179" s="36">
        <f>IFERROR(IF(Table1[[#This Row],[Order quantity]]=0,0,Table1[[#This Row],[leftover material]]*(Table1[[#This Row],[Cost ]]+Table1[[#This Row],[shipping]]+Table1[[#This Row],[Tax]])),0)</f>
        <v>0</v>
      </c>
      <c r="R179" s="36"/>
      <c r="S179" s="36">
        <f>IF(ISNA(VLOOKUP(Table1[[#This Row],[Part Number]],'Multi-level BOM'!V$4:V$449,1,FALSE)),0,Table1[[#This Row],[Remaining Extended cost]])</f>
        <v>0</v>
      </c>
    </row>
    <row r="180" spans="1:19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10"/>
      <c r="M180" s="40"/>
      <c r="N180" s="49" t="e">
        <f>CEILING((Table1[[#This Row],[extended quantity]]-Table1[[#This Row],[quantity on-hand]])/Table1[[#This Row],[Minimum order quantity]],1)*Table1[[#This Row],[Minimum order quantity]]</f>
        <v>#DIV/0!</v>
      </c>
      <c r="O180" s="49" t="e">
        <f>Table1[[#This Row],[Order quantity]]+Table1[[#This Row],[quantity on-hand]]-Table1[[#This Row],[extended quantity]]</f>
        <v>#DIV/0!</v>
      </c>
      <c r="P180" s="51">
        <f>IFERROR(Table1[[#This Row],[Order quantity]]*(Table1[[#This Row],[Cost ]]+Table1[[#This Row],[shipping]]+Table1[[#This Row],[Tax]]),0)</f>
        <v>0</v>
      </c>
      <c r="Q180" s="36">
        <f>IFERROR(IF(Table1[[#This Row],[Order quantity]]=0,0,Table1[[#This Row],[leftover material]]*(Table1[[#This Row],[Cost ]]+Table1[[#This Row],[shipping]]+Table1[[#This Row],[Tax]])),0)</f>
        <v>0</v>
      </c>
      <c r="R180" s="36"/>
      <c r="S180" s="36">
        <f>IF(ISNA(VLOOKUP(Table1[[#This Row],[Part Number]],'Multi-level BOM'!V$4:V$449,1,FALSE)),0,Table1[[#This Row],[Remaining Extended cost]])</f>
        <v>0</v>
      </c>
    </row>
    <row r="181" spans="1:19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10"/>
      <c r="M181" s="40"/>
      <c r="N181" s="49" t="e">
        <f>CEILING((Table1[[#This Row],[extended quantity]]-Table1[[#This Row],[quantity on-hand]])/Table1[[#This Row],[Minimum order quantity]],1)*Table1[[#This Row],[Minimum order quantity]]</f>
        <v>#DIV/0!</v>
      </c>
      <c r="O181" s="49" t="e">
        <f>Table1[[#This Row],[Order quantity]]+Table1[[#This Row],[quantity on-hand]]-Table1[[#This Row],[extended quantity]]</f>
        <v>#DIV/0!</v>
      </c>
      <c r="P181" s="51">
        <f>IFERROR(Table1[[#This Row],[Order quantity]]*(Table1[[#This Row],[Cost ]]+Table1[[#This Row],[shipping]]+Table1[[#This Row],[Tax]]),0)</f>
        <v>0</v>
      </c>
      <c r="Q181" s="36">
        <f>IFERROR(IF(Table1[[#This Row],[Order quantity]]=0,0,Table1[[#This Row],[leftover material]]*(Table1[[#This Row],[Cost ]]+Table1[[#This Row],[shipping]]+Table1[[#This Row],[Tax]])),0)</f>
        <v>0</v>
      </c>
      <c r="R181" s="36"/>
      <c r="S181" s="36">
        <f>IF(ISNA(VLOOKUP(Table1[[#This Row],[Part Number]],'Multi-level BOM'!V$4:V$449,1,FALSE)),0,Table1[[#This Row],[Remaining Extended cost]])</f>
        <v>0</v>
      </c>
    </row>
    <row r="182" spans="1:19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10"/>
      <c r="M182" s="40"/>
      <c r="N182" s="49" t="e">
        <f>CEILING((Table1[[#This Row],[extended quantity]]-Table1[[#This Row],[quantity on-hand]])/Table1[[#This Row],[Minimum order quantity]],1)*Table1[[#This Row],[Minimum order quantity]]</f>
        <v>#DIV/0!</v>
      </c>
      <c r="O182" s="49" t="e">
        <f>Table1[[#This Row],[Order quantity]]+Table1[[#This Row],[quantity on-hand]]-Table1[[#This Row],[extended quantity]]</f>
        <v>#DIV/0!</v>
      </c>
      <c r="P182" s="51">
        <f>IFERROR(Table1[[#This Row],[Order quantity]]*(Table1[[#This Row],[Cost ]]+Table1[[#This Row],[shipping]]+Table1[[#This Row],[Tax]]),0)</f>
        <v>0</v>
      </c>
      <c r="Q182" s="36">
        <f>IFERROR(IF(Table1[[#This Row],[Order quantity]]=0,0,Table1[[#This Row],[leftover material]]*(Table1[[#This Row],[Cost ]]+Table1[[#This Row],[shipping]]+Table1[[#This Row],[Tax]])),0)</f>
        <v>0</v>
      </c>
      <c r="R182" s="36"/>
      <c r="S182" s="36">
        <f>IF(ISNA(VLOOKUP(Table1[[#This Row],[Part Number]],'Multi-level BOM'!V$4:V$449,1,FALSE)),0,Table1[[#This Row],[Remaining Extended cost]])</f>
        <v>0</v>
      </c>
    </row>
    <row r="183" spans="1:19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10"/>
      <c r="M183" s="40"/>
      <c r="N183" s="49" t="e">
        <f>CEILING((Table1[[#This Row],[extended quantity]]-Table1[[#This Row],[quantity on-hand]])/Table1[[#This Row],[Minimum order quantity]],1)*Table1[[#This Row],[Minimum order quantity]]</f>
        <v>#DIV/0!</v>
      </c>
      <c r="O183" s="49" t="e">
        <f>Table1[[#This Row],[Order quantity]]+Table1[[#This Row],[quantity on-hand]]-Table1[[#This Row],[extended quantity]]</f>
        <v>#DIV/0!</v>
      </c>
      <c r="P183" s="51">
        <f>IFERROR(Table1[[#This Row],[Order quantity]]*(Table1[[#This Row],[Cost ]]+Table1[[#This Row],[shipping]]+Table1[[#This Row],[Tax]]),0)</f>
        <v>0</v>
      </c>
      <c r="Q183" s="36">
        <f>IFERROR(IF(Table1[[#This Row],[Order quantity]]=0,0,Table1[[#This Row],[leftover material]]*(Table1[[#This Row],[Cost ]]+Table1[[#This Row],[shipping]]+Table1[[#This Row],[Tax]])),0)</f>
        <v>0</v>
      </c>
      <c r="R183" s="36"/>
      <c r="S183" s="36">
        <f>IF(ISNA(VLOOKUP(Table1[[#This Row],[Part Number]],'Multi-level BOM'!V$4:V$449,1,FALSE)),0,Table1[[#This Row],[Remaining Extended cost]])</f>
        <v>0</v>
      </c>
    </row>
    <row r="184" spans="1:19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10"/>
      <c r="M184" s="40"/>
      <c r="N184" s="49" t="e">
        <f>CEILING((Table1[[#This Row],[extended quantity]]-Table1[[#This Row],[quantity on-hand]])/Table1[[#This Row],[Minimum order quantity]],1)*Table1[[#This Row],[Minimum order quantity]]</f>
        <v>#DIV/0!</v>
      </c>
      <c r="O184" s="49" t="e">
        <f>Table1[[#This Row],[Order quantity]]+Table1[[#This Row],[quantity on-hand]]-Table1[[#This Row],[extended quantity]]</f>
        <v>#DIV/0!</v>
      </c>
      <c r="P184" s="51">
        <f>IFERROR(Table1[[#This Row],[Order quantity]]*(Table1[[#This Row],[Cost ]]+Table1[[#This Row],[shipping]]+Table1[[#This Row],[Tax]]),0)</f>
        <v>0</v>
      </c>
      <c r="Q184" s="36">
        <f>IFERROR(IF(Table1[[#This Row],[Order quantity]]=0,0,Table1[[#This Row],[leftover material]]*(Table1[[#This Row],[Cost ]]+Table1[[#This Row],[shipping]]+Table1[[#This Row],[Tax]])),0)</f>
        <v>0</v>
      </c>
      <c r="R184" s="36"/>
      <c r="S184" s="36">
        <f>IF(ISNA(VLOOKUP(Table1[[#This Row],[Part Number]],'Multi-level BOM'!V$4:V$449,1,FALSE)),0,Table1[[#This Row],[Remaining Extended cost]])</f>
        <v>0</v>
      </c>
    </row>
    <row r="185" spans="1:19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10"/>
      <c r="M185" s="40"/>
      <c r="N185" s="49" t="e">
        <f>CEILING((Table1[[#This Row],[extended quantity]]-Table1[[#This Row],[quantity on-hand]])/Table1[[#This Row],[Minimum order quantity]],1)*Table1[[#This Row],[Minimum order quantity]]</f>
        <v>#DIV/0!</v>
      </c>
      <c r="O185" s="49" t="e">
        <f>Table1[[#This Row],[Order quantity]]+Table1[[#This Row],[quantity on-hand]]-Table1[[#This Row],[extended quantity]]</f>
        <v>#DIV/0!</v>
      </c>
      <c r="P185" s="51">
        <f>IFERROR(Table1[[#This Row],[Order quantity]]*(Table1[[#This Row],[Cost ]]+Table1[[#This Row],[shipping]]+Table1[[#This Row],[Tax]]),0)</f>
        <v>0</v>
      </c>
      <c r="Q185" s="36">
        <f>IFERROR(IF(Table1[[#This Row],[Order quantity]]=0,0,Table1[[#This Row],[leftover material]]*(Table1[[#This Row],[Cost ]]+Table1[[#This Row],[shipping]]+Table1[[#This Row],[Tax]])),0)</f>
        <v>0</v>
      </c>
      <c r="R185" s="36"/>
      <c r="S185" s="36">
        <f>IF(ISNA(VLOOKUP(Table1[[#This Row],[Part Number]],'Multi-level BOM'!V$4:V$449,1,FALSE)),0,Table1[[#This Row],[Remaining Extended cost]])</f>
        <v>0</v>
      </c>
    </row>
    <row r="186" spans="1:19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10"/>
      <c r="M186" s="40"/>
      <c r="N186" s="49" t="e">
        <f>CEILING((Table1[[#This Row],[extended quantity]]-Table1[[#This Row],[quantity on-hand]])/Table1[[#This Row],[Minimum order quantity]],1)*Table1[[#This Row],[Minimum order quantity]]</f>
        <v>#DIV/0!</v>
      </c>
      <c r="O186" s="49" t="e">
        <f>Table1[[#This Row],[Order quantity]]+Table1[[#This Row],[quantity on-hand]]-Table1[[#This Row],[extended quantity]]</f>
        <v>#DIV/0!</v>
      </c>
      <c r="P186" s="51">
        <f>IFERROR(Table1[[#This Row],[Order quantity]]*(Table1[[#This Row],[Cost ]]+Table1[[#This Row],[shipping]]+Table1[[#This Row],[Tax]]),0)</f>
        <v>0</v>
      </c>
      <c r="Q186" s="36">
        <f>IFERROR(IF(Table1[[#This Row],[Order quantity]]=0,0,Table1[[#This Row],[leftover material]]*(Table1[[#This Row],[Cost ]]+Table1[[#This Row],[shipping]]+Table1[[#This Row],[Tax]])),0)</f>
        <v>0</v>
      </c>
      <c r="R186" s="36"/>
      <c r="S186" s="36">
        <f>IF(ISNA(VLOOKUP(Table1[[#This Row],[Part Number]],'Multi-level BOM'!V$4:V$449,1,FALSE)),0,Table1[[#This Row],[Remaining Extended cost]])</f>
        <v>0</v>
      </c>
    </row>
    <row r="187" spans="1:19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10"/>
      <c r="M187" s="40"/>
      <c r="N187" s="49" t="e">
        <f>CEILING((Table1[[#This Row],[extended quantity]]-Table1[[#This Row],[quantity on-hand]])/Table1[[#This Row],[Minimum order quantity]],1)*Table1[[#This Row],[Minimum order quantity]]</f>
        <v>#DIV/0!</v>
      </c>
      <c r="O187" s="49" t="e">
        <f>Table1[[#This Row],[Order quantity]]+Table1[[#This Row],[quantity on-hand]]-Table1[[#This Row],[extended quantity]]</f>
        <v>#DIV/0!</v>
      </c>
      <c r="P187" s="51">
        <f>IFERROR(Table1[[#This Row],[Order quantity]]*(Table1[[#This Row],[Cost ]]+Table1[[#This Row],[shipping]]+Table1[[#This Row],[Tax]]),0)</f>
        <v>0</v>
      </c>
      <c r="Q187" s="36">
        <f>IFERROR(IF(Table1[[#This Row],[Order quantity]]=0,0,Table1[[#This Row],[leftover material]]*(Table1[[#This Row],[Cost ]]+Table1[[#This Row],[shipping]]+Table1[[#This Row],[Tax]])),0)</f>
        <v>0</v>
      </c>
      <c r="R187" s="36"/>
      <c r="S187" s="36">
        <f>IF(ISNA(VLOOKUP(Table1[[#This Row],[Part Number]],'Multi-level BOM'!V$4:V$449,1,FALSE)),0,Table1[[#This Row],[Remaining Extended cost]])</f>
        <v>0</v>
      </c>
    </row>
    <row r="188" spans="1:19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10"/>
      <c r="M188" s="40"/>
      <c r="N188" s="49" t="e">
        <f>CEILING((Table1[[#This Row],[extended quantity]]-Table1[[#This Row],[quantity on-hand]])/Table1[[#This Row],[Minimum order quantity]],1)*Table1[[#This Row],[Minimum order quantity]]</f>
        <v>#DIV/0!</v>
      </c>
      <c r="O188" s="49" t="e">
        <f>Table1[[#This Row],[Order quantity]]+Table1[[#This Row],[quantity on-hand]]-Table1[[#This Row],[extended quantity]]</f>
        <v>#DIV/0!</v>
      </c>
      <c r="P188" s="51">
        <f>IFERROR(Table1[[#This Row],[Order quantity]]*(Table1[[#This Row],[Cost ]]+Table1[[#This Row],[shipping]]+Table1[[#This Row],[Tax]]),0)</f>
        <v>0</v>
      </c>
      <c r="Q188" s="36">
        <f>IFERROR(IF(Table1[[#This Row],[Order quantity]]=0,0,Table1[[#This Row],[leftover material]]*(Table1[[#This Row],[Cost ]]+Table1[[#This Row],[shipping]]+Table1[[#This Row],[Tax]])),0)</f>
        <v>0</v>
      </c>
      <c r="R188" s="36"/>
      <c r="S188" s="36">
        <f>IF(ISNA(VLOOKUP(Table1[[#This Row],[Part Number]],'Multi-level BOM'!V$4:V$449,1,FALSE)),0,Table1[[#This Row],[Remaining Extended cost]])</f>
        <v>0</v>
      </c>
    </row>
    <row r="189" spans="1:19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10"/>
      <c r="M189" s="40"/>
      <c r="N189" s="49" t="e">
        <f>CEILING((Table1[[#This Row],[extended quantity]]-Table1[[#This Row],[quantity on-hand]])/Table1[[#This Row],[Minimum order quantity]],1)*Table1[[#This Row],[Minimum order quantity]]</f>
        <v>#DIV/0!</v>
      </c>
      <c r="O189" s="49" t="e">
        <f>Table1[[#This Row],[Order quantity]]+Table1[[#This Row],[quantity on-hand]]-Table1[[#This Row],[extended quantity]]</f>
        <v>#DIV/0!</v>
      </c>
      <c r="P189" s="51">
        <f>IFERROR(Table1[[#This Row],[Order quantity]]*(Table1[[#This Row],[Cost ]]+Table1[[#This Row],[shipping]]+Table1[[#This Row],[Tax]]),0)</f>
        <v>0</v>
      </c>
      <c r="Q189" s="36">
        <f>IFERROR(IF(Table1[[#This Row],[Order quantity]]=0,0,Table1[[#This Row],[leftover material]]*(Table1[[#This Row],[Cost ]]+Table1[[#This Row],[shipping]]+Table1[[#This Row],[Tax]])),0)</f>
        <v>0</v>
      </c>
      <c r="R189" s="36"/>
      <c r="S189" s="36">
        <f>IF(ISNA(VLOOKUP(Table1[[#This Row],[Part Number]],'Multi-level BOM'!V$4:V$449,1,FALSE)),0,Table1[[#This Row],[Remaining Extended cost]])</f>
        <v>0</v>
      </c>
    </row>
    <row r="190" spans="1:19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10"/>
      <c r="M190" s="40"/>
      <c r="N190" s="49" t="e">
        <f>CEILING((Table1[[#This Row],[extended quantity]]-Table1[[#This Row],[quantity on-hand]])/Table1[[#This Row],[Minimum order quantity]],1)*Table1[[#This Row],[Minimum order quantity]]</f>
        <v>#DIV/0!</v>
      </c>
      <c r="O190" s="49" t="e">
        <f>Table1[[#This Row],[Order quantity]]+Table1[[#This Row],[quantity on-hand]]-Table1[[#This Row],[extended quantity]]</f>
        <v>#DIV/0!</v>
      </c>
      <c r="P190" s="51">
        <f>IFERROR(Table1[[#This Row],[Order quantity]]*(Table1[[#This Row],[Cost ]]+Table1[[#This Row],[shipping]]+Table1[[#This Row],[Tax]]),0)</f>
        <v>0</v>
      </c>
      <c r="Q190" s="36">
        <f>IFERROR(IF(Table1[[#This Row],[Order quantity]]=0,0,Table1[[#This Row],[leftover material]]*(Table1[[#This Row],[Cost ]]+Table1[[#This Row],[shipping]]+Table1[[#This Row],[Tax]])),0)</f>
        <v>0</v>
      </c>
      <c r="R190" s="36"/>
      <c r="S190" s="36">
        <f>IF(ISNA(VLOOKUP(Table1[[#This Row],[Part Number]],'Multi-level BOM'!V$4:V$449,1,FALSE)),0,Table1[[#This Row],[Remaining Extended cost]])</f>
        <v>0</v>
      </c>
    </row>
    <row r="191" spans="1:19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10"/>
      <c r="M191" s="40"/>
      <c r="N191" s="49" t="e">
        <f>CEILING((Table1[[#This Row],[extended quantity]]-Table1[[#This Row],[quantity on-hand]])/Table1[[#This Row],[Minimum order quantity]],1)*Table1[[#This Row],[Minimum order quantity]]</f>
        <v>#DIV/0!</v>
      </c>
      <c r="O191" s="49" t="e">
        <f>Table1[[#This Row],[Order quantity]]+Table1[[#This Row],[quantity on-hand]]-Table1[[#This Row],[extended quantity]]</f>
        <v>#DIV/0!</v>
      </c>
      <c r="P191" s="51">
        <f>IFERROR(Table1[[#This Row],[Order quantity]]*(Table1[[#This Row],[Cost ]]+Table1[[#This Row],[shipping]]+Table1[[#This Row],[Tax]]),0)</f>
        <v>0</v>
      </c>
      <c r="Q191" s="36">
        <f>IFERROR(IF(Table1[[#This Row],[Order quantity]]=0,0,Table1[[#This Row],[leftover material]]*(Table1[[#This Row],[Cost ]]+Table1[[#This Row],[shipping]]+Table1[[#This Row],[Tax]])),0)</f>
        <v>0</v>
      </c>
      <c r="R191" s="36"/>
      <c r="S191" s="36">
        <f>IF(ISNA(VLOOKUP(Table1[[#This Row],[Part Number]],'Multi-level BOM'!V$4:V$449,1,FALSE)),0,Table1[[#This Row],[Remaining Extended cost]])</f>
        <v>0</v>
      </c>
    </row>
    <row r="192" spans="1:19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10"/>
      <c r="M192" s="40"/>
      <c r="N192" s="49" t="e">
        <f>CEILING((Table1[[#This Row],[extended quantity]]-Table1[[#This Row],[quantity on-hand]])/Table1[[#This Row],[Minimum order quantity]],1)*Table1[[#This Row],[Minimum order quantity]]</f>
        <v>#DIV/0!</v>
      </c>
      <c r="O192" s="49" t="e">
        <f>Table1[[#This Row],[Order quantity]]+Table1[[#This Row],[quantity on-hand]]-Table1[[#This Row],[extended quantity]]</f>
        <v>#DIV/0!</v>
      </c>
      <c r="P192" s="51">
        <f>IFERROR(Table1[[#This Row],[Order quantity]]*(Table1[[#This Row],[Cost ]]+Table1[[#This Row],[shipping]]+Table1[[#This Row],[Tax]]),0)</f>
        <v>0</v>
      </c>
      <c r="Q192" s="36">
        <f>IFERROR(IF(Table1[[#This Row],[Order quantity]]=0,0,Table1[[#This Row],[leftover material]]*(Table1[[#This Row],[Cost ]]+Table1[[#This Row],[shipping]]+Table1[[#This Row],[Tax]])),0)</f>
        <v>0</v>
      </c>
      <c r="R192" s="36"/>
      <c r="S192" s="36">
        <f>IF(ISNA(VLOOKUP(Table1[[#This Row],[Part Number]],'Multi-level BOM'!V$4:V$449,1,FALSE)),0,Table1[[#This Row],[Remaining Extended cost]])</f>
        <v>0</v>
      </c>
    </row>
    <row r="193" spans="1:19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10"/>
      <c r="M193" s="40"/>
      <c r="N193" s="49" t="e">
        <f>CEILING((Table1[[#This Row],[extended quantity]]-Table1[[#This Row],[quantity on-hand]])/Table1[[#This Row],[Minimum order quantity]],1)*Table1[[#This Row],[Minimum order quantity]]</f>
        <v>#DIV/0!</v>
      </c>
      <c r="O193" s="49" t="e">
        <f>Table1[[#This Row],[Order quantity]]+Table1[[#This Row],[quantity on-hand]]-Table1[[#This Row],[extended quantity]]</f>
        <v>#DIV/0!</v>
      </c>
      <c r="P193" s="51">
        <f>IFERROR(Table1[[#This Row],[Order quantity]]*(Table1[[#This Row],[Cost ]]+Table1[[#This Row],[shipping]]+Table1[[#This Row],[Tax]]),0)</f>
        <v>0</v>
      </c>
      <c r="Q193" s="36">
        <f>IFERROR(IF(Table1[[#This Row],[Order quantity]]=0,0,Table1[[#This Row],[leftover material]]*(Table1[[#This Row],[Cost ]]+Table1[[#This Row],[shipping]]+Table1[[#This Row],[Tax]])),0)</f>
        <v>0</v>
      </c>
      <c r="R193" s="36"/>
      <c r="S193" s="36">
        <f>IF(ISNA(VLOOKUP(Table1[[#This Row],[Part Number]],'Multi-level BOM'!V$4:V$449,1,FALSE)),0,Table1[[#This Row],[Remaining Extended cost]])</f>
        <v>0</v>
      </c>
    </row>
    <row r="194" spans="1:19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10"/>
      <c r="M194" s="40"/>
      <c r="N194" s="49" t="e">
        <f>CEILING((Table1[[#This Row],[extended quantity]]-Table1[[#This Row],[quantity on-hand]])/Table1[[#This Row],[Minimum order quantity]],1)*Table1[[#This Row],[Minimum order quantity]]</f>
        <v>#DIV/0!</v>
      </c>
      <c r="O194" s="49" t="e">
        <f>Table1[[#This Row],[Order quantity]]+Table1[[#This Row],[quantity on-hand]]-Table1[[#This Row],[extended quantity]]</f>
        <v>#DIV/0!</v>
      </c>
      <c r="P194" s="51">
        <f>IFERROR(Table1[[#This Row],[Order quantity]]*(Table1[[#This Row],[Cost ]]+Table1[[#This Row],[shipping]]+Table1[[#This Row],[Tax]]),0)</f>
        <v>0</v>
      </c>
      <c r="Q194" s="36">
        <f>IFERROR(IF(Table1[[#This Row],[Order quantity]]=0,0,Table1[[#This Row],[leftover material]]*(Table1[[#This Row],[Cost ]]+Table1[[#This Row],[shipping]]+Table1[[#This Row],[Tax]])),0)</f>
        <v>0</v>
      </c>
      <c r="R194" s="36"/>
      <c r="S194" s="36">
        <f>IF(ISNA(VLOOKUP(Table1[[#This Row],[Part Number]],'Multi-level BOM'!V$4:V$449,1,FALSE)),0,Table1[[#This Row],[Remaining Extended cost]])</f>
        <v>0</v>
      </c>
    </row>
    <row r="195" spans="1:19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10"/>
      <c r="M195" s="40"/>
      <c r="N195" s="49" t="e">
        <f>CEILING((Table1[[#This Row],[extended quantity]]-Table1[[#This Row],[quantity on-hand]])/Table1[[#This Row],[Minimum order quantity]],1)*Table1[[#This Row],[Minimum order quantity]]</f>
        <v>#DIV/0!</v>
      </c>
      <c r="O195" s="49" t="e">
        <f>Table1[[#This Row],[Order quantity]]+Table1[[#This Row],[quantity on-hand]]-Table1[[#This Row],[extended quantity]]</f>
        <v>#DIV/0!</v>
      </c>
      <c r="P195" s="51">
        <f>IFERROR(Table1[[#This Row],[Order quantity]]*(Table1[[#This Row],[Cost ]]+Table1[[#This Row],[shipping]]+Table1[[#This Row],[Tax]]),0)</f>
        <v>0</v>
      </c>
      <c r="Q195" s="36">
        <f>IFERROR(IF(Table1[[#This Row],[Order quantity]]=0,0,Table1[[#This Row],[leftover material]]*(Table1[[#This Row],[Cost ]]+Table1[[#This Row],[shipping]]+Table1[[#This Row],[Tax]])),0)</f>
        <v>0</v>
      </c>
      <c r="R195" s="36"/>
      <c r="S195" s="36">
        <f>IF(ISNA(VLOOKUP(Table1[[#This Row],[Part Number]],'Multi-level BOM'!V$4:V$449,1,FALSE)),0,Table1[[#This Row],[Remaining Extended cost]])</f>
        <v>0</v>
      </c>
    </row>
    <row r="196" spans="1:19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10"/>
      <c r="M196" s="40"/>
      <c r="N196" s="49" t="e">
        <f>CEILING((Table1[[#This Row],[extended quantity]]-Table1[[#This Row],[quantity on-hand]])/Table1[[#This Row],[Minimum order quantity]],1)*Table1[[#This Row],[Minimum order quantity]]</f>
        <v>#DIV/0!</v>
      </c>
      <c r="O196" s="49" t="e">
        <f>Table1[[#This Row],[Order quantity]]+Table1[[#This Row],[quantity on-hand]]-Table1[[#This Row],[extended quantity]]</f>
        <v>#DIV/0!</v>
      </c>
      <c r="P196" s="51">
        <f>IFERROR(Table1[[#This Row],[Order quantity]]*(Table1[[#This Row],[Cost ]]+Table1[[#This Row],[shipping]]+Table1[[#This Row],[Tax]]),0)</f>
        <v>0</v>
      </c>
      <c r="Q196" s="36">
        <f>IFERROR(IF(Table1[[#This Row],[Order quantity]]=0,0,Table1[[#This Row],[leftover material]]*(Table1[[#This Row],[Cost ]]+Table1[[#This Row],[shipping]]+Table1[[#This Row],[Tax]])),0)</f>
        <v>0</v>
      </c>
      <c r="R196" s="36"/>
      <c r="S196" s="36">
        <f>IF(ISNA(VLOOKUP(Table1[[#This Row],[Part Number]],'Multi-level BOM'!V$4:V$449,1,FALSE)),0,Table1[[#This Row],[Remaining Extended cost]])</f>
        <v>0</v>
      </c>
    </row>
    <row r="197" spans="1:19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10"/>
      <c r="M197" s="40"/>
      <c r="N197" s="49" t="e">
        <f>CEILING((Table1[[#This Row],[extended quantity]]-Table1[[#This Row],[quantity on-hand]])/Table1[[#This Row],[Minimum order quantity]],1)*Table1[[#This Row],[Minimum order quantity]]</f>
        <v>#DIV/0!</v>
      </c>
      <c r="O197" s="49" t="e">
        <f>Table1[[#This Row],[Order quantity]]+Table1[[#This Row],[quantity on-hand]]-Table1[[#This Row],[extended quantity]]</f>
        <v>#DIV/0!</v>
      </c>
      <c r="P197" s="51">
        <f>IFERROR(Table1[[#This Row],[Order quantity]]*(Table1[[#This Row],[Cost ]]+Table1[[#This Row],[shipping]]+Table1[[#This Row],[Tax]]),0)</f>
        <v>0</v>
      </c>
      <c r="Q197" s="36">
        <f>IFERROR(IF(Table1[[#This Row],[Order quantity]]=0,0,Table1[[#This Row],[leftover material]]*(Table1[[#This Row],[Cost ]]+Table1[[#This Row],[shipping]]+Table1[[#This Row],[Tax]])),0)</f>
        <v>0</v>
      </c>
      <c r="R197" s="36"/>
      <c r="S197" s="36">
        <f>IF(ISNA(VLOOKUP(Table1[[#This Row],[Part Number]],'Multi-level BOM'!V$4:V$449,1,FALSE)),0,Table1[[#This Row],[Remaining Extended cost]])</f>
        <v>0</v>
      </c>
    </row>
    <row r="198" spans="1:19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10"/>
      <c r="M198" s="40"/>
      <c r="N198" s="49" t="e">
        <f>CEILING((Table1[[#This Row],[extended quantity]]-Table1[[#This Row],[quantity on-hand]])/Table1[[#This Row],[Minimum order quantity]],1)*Table1[[#This Row],[Minimum order quantity]]</f>
        <v>#DIV/0!</v>
      </c>
      <c r="O198" s="49" t="e">
        <f>Table1[[#This Row],[Order quantity]]+Table1[[#This Row],[quantity on-hand]]-Table1[[#This Row],[extended quantity]]</f>
        <v>#DIV/0!</v>
      </c>
      <c r="P198" s="51">
        <f>IFERROR(Table1[[#This Row],[Order quantity]]*(Table1[[#This Row],[Cost ]]+Table1[[#This Row],[shipping]]+Table1[[#This Row],[Tax]]),0)</f>
        <v>0</v>
      </c>
      <c r="Q198" s="36">
        <f>IFERROR(IF(Table1[[#This Row],[Order quantity]]=0,0,Table1[[#This Row],[leftover material]]*(Table1[[#This Row],[Cost ]]+Table1[[#This Row],[shipping]]+Table1[[#This Row],[Tax]])),0)</f>
        <v>0</v>
      </c>
      <c r="R198" s="36"/>
      <c r="S198" s="36">
        <f>IF(ISNA(VLOOKUP(Table1[[#This Row],[Part Number]],'Multi-level BOM'!V$4:V$449,1,FALSE)),0,Table1[[#This Row],[Remaining Extended cost]])</f>
        <v>0</v>
      </c>
    </row>
    <row r="199" spans="1:19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10"/>
      <c r="M199" s="40"/>
      <c r="N199" s="49" t="e">
        <f>CEILING((Table1[[#This Row],[extended quantity]]-Table1[[#This Row],[quantity on-hand]])/Table1[[#This Row],[Minimum order quantity]],1)*Table1[[#This Row],[Minimum order quantity]]</f>
        <v>#DIV/0!</v>
      </c>
      <c r="O199" s="49" t="e">
        <f>Table1[[#This Row],[Order quantity]]+Table1[[#This Row],[quantity on-hand]]-Table1[[#This Row],[extended quantity]]</f>
        <v>#DIV/0!</v>
      </c>
      <c r="P199" s="51">
        <f>IFERROR(Table1[[#This Row],[Order quantity]]*(Table1[[#This Row],[Cost ]]+Table1[[#This Row],[shipping]]+Table1[[#This Row],[Tax]]),0)</f>
        <v>0</v>
      </c>
      <c r="Q199" s="36">
        <f>IFERROR(IF(Table1[[#This Row],[Order quantity]]=0,0,Table1[[#This Row],[leftover material]]*(Table1[[#This Row],[Cost ]]+Table1[[#This Row],[shipping]]+Table1[[#This Row],[Tax]])),0)</f>
        <v>0</v>
      </c>
      <c r="R199" s="36"/>
      <c r="S199" s="36">
        <f>IF(ISNA(VLOOKUP(Table1[[#This Row],[Part Number]],'Multi-level BOM'!V$4:V$449,1,FALSE)),0,Table1[[#This Row],[Remaining Extended cost]])</f>
        <v>0</v>
      </c>
    </row>
    <row r="200" spans="1:19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10"/>
      <c r="M200" s="40"/>
      <c r="N200" s="49" t="e">
        <f>CEILING((Table1[[#This Row],[extended quantity]]-Table1[[#This Row],[quantity on-hand]])/Table1[[#This Row],[Minimum order quantity]],1)*Table1[[#This Row],[Minimum order quantity]]</f>
        <v>#DIV/0!</v>
      </c>
      <c r="O200" s="49" t="e">
        <f>Table1[[#This Row],[Order quantity]]+Table1[[#This Row],[quantity on-hand]]-Table1[[#This Row],[extended quantity]]</f>
        <v>#DIV/0!</v>
      </c>
      <c r="P200" s="51">
        <f>IFERROR(Table1[[#This Row],[Order quantity]]*(Table1[[#This Row],[Cost ]]+Table1[[#This Row],[shipping]]+Table1[[#This Row],[Tax]]),0)</f>
        <v>0</v>
      </c>
      <c r="Q200" s="36">
        <f>IFERROR(IF(Table1[[#This Row],[Order quantity]]=0,0,Table1[[#This Row],[leftover material]]*(Table1[[#This Row],[Cost ]]+Table1[[#This Row],[shipping]]+Table1[[#This Row],[Tax]])),0)</f>
        <v>0</v>
      </c>
      <c r="R200" s="36"/>
      <c r="S200" s="36">
        <f>IF(ISNA(VLOOKUP(Table1[[#This Row],[Part Number]],'Multi-level BOM'!V$4:V$449,1,FALSE)),0,Table1[[#This Row],[Remaining Extended cost]])</f>
        <v>0</v>
      </c>
    </row>
    <row r="201" spans="1:19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10"/>
      <c r="M201" s="40"/>
      <c r="N201" s="49" t="e">
        <f>CEILING((Table1[[#This Row],[extended quantity]]-Table1[[#This Row],[quantity on-hand]])/Table1[[#This Row],[Minimum order quantity]],1)*Table1[[#This Row],[Minimum order quantity]]</f>
        <v>#DIV/0!</v>
      </c>
      <c r="O201" s="49" t="e">
        <f>Table1[[#This Row],[Order quantity]]+Table1[[#This Row],[quantity on-hand]]-Table1[[#This Row],[extended quantity]]</f>
        <v>#DIV/0!</v>
      </c>
      <c r="P201" s="51">
        <f>IFERROR(Table1[[#This Row],[Order quantity]]*(Table1[[#This Row],[Cost ]]+Table1[[#This Row],[shipping]]+Table1[[#This Row],[Tax]]),0)</f>
        <v>0</v>
      </c>
      <c r="Q201" s="36">
        <f>IFERROR(IF(Table1[[#This Row],[Order quantity]]=0,0,Table1[[#This Row],[leftover material]]*(Table1[[#This Row],[Cost ]]+Table1[[#This Row],[shipping]]+Table1[[#This Row],[Tax]])),0)</f>
        <v>0</v>
      </c>
      <c r="R201" s="36"/>
      <c r="S201" s="36">
        <f>IF(ISNA(VLOOKUP(Table1[[#This Row],[Part Number]],'Multi-level BOM'!V$4:V$449,1,FALSE)),0,Table1[[#This Row],[Remaining Extended cost]])</f>
        <v>0</v>
      </c>
    </row>
    <row r="202" spans="1:19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10"/>
      <c r="M202" s="40"/>
      <c r="N202" s="49" t="e">
        <f>CEILING((Table1[[#This Row],[extended quantity]]-Table1[[#This Row],[quantity on-hand]])/Table1[[#This Row],[Minimum order quantity]],1)*Table1[[#This Row],[Minimum order quantity]]</f>
        <v>#DIV/0!</v>
      </c>
      <c r="O202" s="49" t="e">
        <f>Table1[[#This Row],[Order quantity]]+Table1[[#This Row],[quantity on-hand]]-Table1[[#This Row],[extended quantity]]</f>
        <v>#DIV/0!</v>
      </c>
      <c r="P202" s="51">
        <f>IFERROR(Table1[[#This Row],[Order quantity]]*(Table1[[#This Row],[Cost ]]+Table1[[#This Row],[shipping]]+Table1[[#This Row],[Tax]]),0)</f>
        <v>0</v>
      </c>
      <c r="Q202" s="36">
        <f>IFERROR(IF(Table1[[#This Row],[Order quantity]]=0,0,Table1[[#This Row],[leftover material]]*(Table1[[#This Row],[Cost ]]+Table1[[#This Row],[shipping]]+Table1[[#This Row],[Tax]])),0)</f>
        <v>0</v>
      </c>
      <c r="R202" s="36"/>
      <c r="S202" s="36">
        <f>IF(ISNA(VLOOKUP(Table1[[#This Row],[Part Number]],'Multi-level BOM'!V$4:V$449,1,FALSE)),0,Table1[[#This Row],[Remaining Extended cost]])</f>
        <v>0</v>
      </c>
    </row>
    <row r="203" spans="1:19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10"/>
      <c r="M203" s="40"/>
      <c r="N203" s="49" t="e">
        <f>CEILING((Table1[[#This Row],[extended quantity]]-Table1[[#This Row],[quantity on-hand]])/Table1[[#This Row],[Minimum order quantity]],1)*Table1[[#This Row],[Minimum order quantity]]</f>
        <v>#DIV/0!</v>
      </c>
      <c r="O203" s="49" t="e">
        <f>Table1[[#This Row],[Order quantity]]+Table1[[#This Row],[quantity on-hand]]-Table1[[#This Row],[extended quantity]]</f>
        <v>#DIV/0!</v>
      </c>
      <c r="P203" s="51">
        <f>IFERROR(Table1[[#This Row],[Order quantity]]*(Table1[[#This Row],[Cost ]]+Table1[[#This Row],[shipping]]+Table1[[#This Row],[Tax]]),0)</f>
        <v>0</v>
      </c>
      <c r="Q203" s="36">
        <f>IFERROR(IF(Table1[[#This Row],[Order quantity]]=0,0,Table1[[#This Row],[leftover material]]*(Table1[[#This Row],[Cost ]]+Table1[[#This Row],[shipping]]+Table1[[#This Row],[Tax]])),0)</f>
        <v>0</v>
      </c>
      <c r="R203" s="36"/>
      <c r="S203" s="36">
        <f>IF(ISNA(VLOOKUP(Table1[[#This Row],[Part Number]],'Multi-level BOM'!V$4:V$449,1,FALSE)),0,Table1[[#This Row],[Remaining Extended cost]])</f>
        <v>0</v>
      </c>
    </row>
    <row r="204" spans="1:19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10"/>
      <c r="M204" s="40"/>
      <c r="N204" s="49" t="e">
        <f>CEILING((Table1[[#This Row],[extended quantity]]-Table1[[#This Row],[quantity on-hand]])/Table1[[#This Row],[Minimum order quantity]],1)*Table1[[#This Row],[Minimum order quantity]]</f>
        <v>#DIV/0!</v>
      </c>
      <c r="O204" s="49" t="e">
        <f>Table1[[#This Row],[Order quantity]]+Table1[[#This Row],[quantity on-hand]]-Table1[[#This Row],[extended quantity]]</f>
        <v>#DIV/0!</v>
      </c>
      <c r="P204" s="51">
        <f>IFERROR(Table1[[#This Row],[Order quantity]]*(Table1[[#This Row],[Cost ]]+Table1[[#This Row],[shipping]]+Table1[[#This Row],[Tax]]),0)</f>
        <v>0</v>
      </c>
      <c r="Q204" s="36">
        <f>IFERROR(IF(Table1[[#This Row],[Order quantity]]=0,0,Table1[[#This Row],[leftover material]]*(Table1[[#This Row],[Cost ]]+Table1[[#This Row],[shipping]]+Table1[[#This Row],[Tax]])),0)</f>
        <v>0</v>
      </c>
      <c r="R204" s="36"/>
      <c r="S204" s="36">
        <f>IF(ISNA(VLOOKUP(Table1[[#This Row],[Part Number]],'Multi-level BOM'!V$4:V$449,1,FALSE)),0,Table1[[#This Row],[Remaining Extended cost]])</f>
        <v>0</v>
      </c>
    </row>
    <row r="205" spans="1:19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10"/>
      <c r="M205" s="40"/>
      <c r="N205" s="49" t="e">
        <f>CEILING((Table1[[#This Row],[extended quantity]]-Table1[[#This Row],[quantity on-hand]])/Table1[[#This Row],[Minimum order quantity]],1)*Table1[[#This Row],[Minimum order quantity]]</f>
        <v>#DIV/0!</v>
      </c>
      <c r="O205" s="49" t="e">
        <f>Table1[[#This Row],[Order quantity]]+Table1[[#This Row],[quantity on-hand]]-Table1[[#This Row],[extended quantity]]</f>
        <v>#DIV/0!</v>
      </c>
      <c r="P205" s="51">
        <f>IFERROR(Table1[[#This Row],[Order quantity]]*(Table1[[#This Row],[Cost ]]+Table1[[#This Row],[shipping]]+Table1[[#This Row],[Tax]]),0)</f>
        <v>0</v>
      </c>
      <c r="Q205" s="36">
        <f>IFERROR(IF(Table1[[#This Row],[Order quantity]]=0,0,Table1[[#This Row],[leftover material]]*(Table1[[#This Row],[Cost ]]+Table1[[#This Row],[shipping]]+Table1[[#This Row],[Tax]])),0)</f>
        <v>0</v>
      </c>
      <c r="R205" s="36"/>
      <c r="S205" s="36">
        <f>IF(ISNA(VLOOKUP(Table1[[#This Row],[Part Number]],'Multi-level BOM'!V$4:V$449,1,FALSE)),0,Table1[[#This Row],[Remaining Extended cost]])</f>
        <v>0</v>
      </c>
    </row>
    <row r="206" spans="1:19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10"/>
      <c r="M206" s="40"/>
      <c r="N206" s="49" t="e">
        <f>CEILING((Table1[[#This Row],[extended quantity]]-Table1[[#This Row],[quantity on-hand]])/Table1[[#This Row],[Minimum order quantity]],1)*Table1[[#This Row],[Minimum order quantity]]</f>
        <v>#DIV/0!</v>
      </c>
      <c r="O206" s="49" t="e">
        <f>Table1[[#This Row],[Order quantity]]+Table1[[#This Row],[quantity on-hand]]-Table1[[#This Row],[extended quantity]]</f>
        <v>#DIV/0!</v>
      </c>
      <c r="P206" s="51">
        <f>IFERROR(Table1[[#This Row],[Order quantity]]*(Table1[[#This Row],[Cost ]]+Table1[[#This Row],[shipping]]+Table1[[#This Row],[Tax]]),0)</f>
        <v>0</v>
      </c>
      <c r="Q206" s="36">
        <f>IFERROR(IF(Table1[[#This Row],[Order quantity]]=0,0,Table1[[#This Row],[leftover material]]*(Table1[[#This Row],[Cost ]]+Table1[[#This Row],[shipping]]+Table1[[#This Row],[Tax]])),0)</f>
        <v>0</v>
      </c>
      <c r="R206" s="36"/>
      <c r="S206" s="36">
        <f>IF(ISNA(VLOOKUP(Table1[[#This Row],[Part Number]],'Multi-level BOM'!V$4:V$449,1,FALSE)),0,Table1[[#This Row],[Remaining Extended cost]])</f>
        <v>0</v>
      </c>
    </row>
    <row r="207" spans="1:19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10"/>
      <c r="M207" s="40"/>
      <c r="N207" s="49" t="e">
        <f>CEILING((Table1[[#This Row],[extended quantity]]-Table1[[#This Row],[quantity on-hand]])/Table1[[#This Row],[Minimum order quantity]],1)*Table1[[#This Row],[Minimum order quantity]]</f>
        <v>#DIV/0!</v>
      </c>
      <c r="O207" s="49" t="e">
        <f>Table1[[#This Row],[Order quantity]]+Table1[[#This Row],[quantity on-hand]]-Table1[[#This Row],[extended quantity]]</f>
        <v>#DIV/0!</v>
      </c>
      <c r="P207" s="51">
        <f>IFERROR(Table1[[#This Row],[Order quantity]]*(Table1[[#This Row],[Cost ]]+Table1[[#This Row],[shipping]]+Table1[[#This Row],[Tax]]),0)</f>
        <v>0</v>
      </c>
      <c r="Q207" s="36">
        <f>IFERROR(IF(Table1[[#This Row],[Order quantity]]=0,0,Table1[[#This Row],[leftover material]]*(Table1[[#This Row],[Cost ]]+Table1[[#This Row],[shipping]]+Table1[[#This Row],[Tax]])),0)</f>
        <v>0</v>
      </c>
      <c r="R207" s="36"/>
      <c r="S207" s="36">
        <f>IF(ISNA(VLOOKUP(Table1[[#This Row],[Part Number]],'Multi-level BOM'!V$4:V$449,1,FALSE)),0,Table1[[#This Row],[Remaining Extended cost]])</f>
        <v>0</v>
      </c>
    </row>
    <row r="208" spans="1:19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10"/>
      <c r="M208" s="40"/>
      <c r="N208" s="49" t="e">
        <f>CEILING((Table1[[#This Row],[extended quantity]]-Table1[[#This Row],[quantity on-hand]])/Table1[[#This Row],[Minimum order quantity]],1)*Table1[[#This Row],[Minimum order quantity]]</f>
        <v>#DIV/0!</v>
      </c>
      <c r="O208" s="49" t="e">
        <f>Table1[[#This Row],[Order quantity]]+Table1[[#This Row],[quantity on-hand]]-Table1[[#This Row],[extended quantity]]</f>
        <v>#DIV/0!</v>
      </c>
      <c r="P208" s="51">
        <f>IFERROR(Table1[[#This Row],[Order quantity]]*(Table1[[#This Row],[Cost ]]+Table1[[#This Row],[shipping]]+Table1[[#This Row],[Tax]]),0)</f>
        <v>0</v>
      </c>
      <c r="Q208" s="36">
        <f>IFERROR(IF(Table1[[#This Row],[Order quantity]]=0,0,Table1[[#This Row],[leftover material]]*(Table1[[#This Row],[Cost ]]+Table1[[#This Row],[shipping]]+Table1[[#This Row],[Tax]])),0)</f>
        <v>0</v>
      </c>
      <c r="R208" s="36"/>
      <c r="S208" s="36">
        <f>IF(ISNA(VLOOKUP(Table1[[#This Row],[Part Number]],'Multi-level BOM'!V$4:V$449,1,FALSE)),0,Table1[[#This Row],[Remaining Extended cost]])</f>
        <v>0</v>
      </c>
    </row>
    <row r="209" spans="1:19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10"/>
      <c r="M209" s="40"/>
      <c r="N209" s="49" t="e">
        <f>CEILING((Table1[[#This Row],[extended quantity]]-Table1[[#This Row],[quantity on-hand]])/Table1[[#This Row],[Minimum order quantity]],1)*Table1[[#This Row],[Minimum order quantity]]</f>
        <v>#DIV/0!</v>
      </c>
      <c r="O209" s="49" t="e">
        <f>Table1[[#This Row],[Order quantity]]+Table1[[#This Row],[quantity on-hand]]-Table1[[#This Row],[extended quantity]]</f>
        <v>#DIV/0!</v>
      </c>
      <c r="P209" s="51">
        <f>IFERROR(Table1[[#This Row],[Order quantity]]*(Table1[[#This Row],[Cost ]]+Table1[[#This Row],[shipping]]+Table1[[#This Row],[Tax]]),0)</f>
        <v>0</v>
      </c>
      <c r="Q209" s="36">
        <f>IFERROR(IF(Table1[[#This Row],[Order quantity]]=0,0,Table1[[#This Row],[leftover material]]*(Table1[[#This Row],[Cost ]]+Table1[[#This Row],[shipping]]+Table1[[#This Row],[Tax]])),0)</f>
        <v>0</v>
      </c>
      <c r="R209" s="36"/>
      <c r="S209" s="36">
        <f>IF(ISNA(VLOOKUP(Table1[[#This Row],[Part Number]],'Multi-level BOM'!V$4:V$449,1,FALSE)),0,Table1[[#This Row],[Remaining Extended cost]])</f>
        <v>0</v>
      </c>
    </row>
    <row r="210" spans="1:19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10"/>
      <c r="M210" s="40"/>
      <c r="N210" s="49" t="e">
        <f>CEILING((Table1[[#This Row],[extended quantity]]-Table1[[#This Row],[quantity on-hand]])/Table1[[#This Row],[Minimum order quantity]],1)*Table1[[#This Row],[Minimum order quantity]]</f>
        <v>#DIV/0!</v>
      </c>
      <c r="O210" s="49" t="e">
        <f>Table1[[#This Row],[Order quantity]]+Table1[[#This Row],[quantity on-hand]]-Table1[[#This Row],[extended quantity]]</f>
        <v>#DIV/0!</v>
      </c>
      <c r="P210" s="51">
        <f>IFERROR(Table1[[#This Row],[Order quantity]]*(Table1[[#This Row],[Cost ]]+Table1[[#This Row],[shipping]]+Table1[[#This Row],[Tax]]),0)</f>
        <v>0</v>
      </c>
      <c r="Q210" s="36">
        <f>IFERROR(IF(Table1[[#This Row],[Order quantity]]=0,0,Table1[[#This Row],[leftover material]]*(Table1[[#This Row],[Cost ]]+Table1[[#This Row],[shipping]]+Table1[[#This Row],[Tax]])),0)</f>
        <v>0</v>
      </c>
      <c r="R210" s="36"/>
      <c r="S210" s="36">
        <f>IF(ISNA(VLOOKUP(Table1[[#This Row],[Part Number]],'Multi-level BOM'!V$4:V$449,1,FALSE)),0,Table1[[#This Row],[Remaining Extended cost]])</f>
        <v>0</v>
      </c>
    </row>
    <row r="211" spans="1:19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10"/>
      <c r="M211" s="40"/>
      <c r="N211" s="49" t="e">
        <f>CEILING((Table1[[#This Row],[extended quantity]]-Table1[[#This Row],[quantity on-hand]])/Table1[[#This Row],[Minimum order quantity]],1)*Table1[[#This Row],[Minimum order quantity]]</f>
        <v>#DIV/0!</v>
      </c>
      <c r="O211" s="49" t="e">
        <f>Table1[[#This Row],[Order quantity]]+Table1[[#This Row],[quantity on-hand]]-Table1[[#This Row],[extended quantity]]</f>
        <v>#DIV/0!</v>
      </c>
      <c r="P211" s="51">
        <f>IFERROR(Table1[[#This Row],[Order quantity]]*(Table1[[#This Row],[Cost ]]+Table1[[#This Row],[shipping]]+Table1[[#This Row],[Tax]]),0)</f>
        <v>0</v>
      </c>
      <c r="Q211" s="36">
        <f>IFERROR(IF(Table1[[#This Row],[Order quantity]]=0,0,Table1[[#This Row],[leftover material]]*(Table1[[#This Row],[Cost ]]+Table1[[#This Row],[shipping]]+Table1[[#This Row],[Tax]])),0)</f>
        <v>0</v>
      </c>
      <c r="R211" s="36"/>
      <c r="S211" s="36">
        <f>IF(ISNA(VLOOKUP(Table1[[#This Row],[Part Number]],'Multi-level BOM'!V$4:V$449,1,FALSE)),0,Table1[[#This Row],[Remaining Extended cost]])</f>
        <v>0</v>
      </c>
    </row>
    <row r="212" spans="1:19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10"/>
      <c r="M212" s="40"/>
      <c r="N212" s="49" t="e">
        <f>CEILING((Table1[[#This Row],[extended quantity]]-Table1[[#This Row],[quantity on-hand]])/Table1[[#This Row],[Minimum order quantity]],1)*Table1[[#This Row],[Minimum order quantity]]</f>
        <v>#DIV/0!</v>
      </c>
      <c r="O212" s="49" t="e">
        <f>Table1[[#This Row],[Order quantity]]+Table1[[#This Row],[quantity on-hand]]-Table1[[#This Row],[extended quantity]]</f>
        <v>#DIV/0!</v>
      </c>
      <c r="P212" s="51">
        <f>IFERROR(Table1[[#This Row],[Order quantity]]*(Table1[[#This Row],[Cost ]]+Table1[[#This Row],[shipping]]+Table1[[#This Row],[Tax]]),0)</f>
        <v>0</v>
      </c>
      <c r="Q212" s="36">
        <f>IFERROR(IF(Table1[[#This Row],[Order quantity]]=0,0,Table1[[#This Row],[leftover material]]*(Table1[[#This Row],[Cost ]]+Table1[[#This Row],[shipping]]+Table1[[#This Row],[Tax]])),0)</f>
        <v>0</v>
      </c>
      <c r="R212" s="36"/>
      <c r="S212" s="36">
        <f>IF(ISNA(VLOOKUP(Table1[[#This Row],[Part Number]],'Multi-level BOM'!V$4:V$449,1,FALSE)),0,Table1[[#This Row],[Remaining Extended cost]])</f>
        <v>0</v>
      </c>
    </row>
    <row r="213" spans="1:19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10"/>
      <c r="M213" s="40"/>
      <c r="N213" s="49" t="e">
        <f>CEILING((Table1[[#This Row],[extended quantity]]-Table1[[#This Row],[quantity on-hand]])/Table1[[#This Row],[Minimum order quantity]],1)*Table1[[#This Row],[Minimum order quantity]]</f>
        <v>#DIV/0!</v>
      </c>
      <c r="O213" s="49" t="e">
        <f>Table1[[#This Row],[Order quantity]]+Table1[[#This Row],[quantity on-hand]]-Table1[[#This Row],[extended quantity]]</f>
        <v>#DIV/0!</v>
      </c>
      <c r="P213" s="51">
        <f>IFERROR(Table1[[#This Row],[Order quantity]]*(Table1[[#This Row],[Cost ]]+Table1[[#This Row],[shipping]]+Table1[[#This Row],[Tax]]),0)</f>
        <v>0</v>
      </c>
      <c r="Q213" s="36">
        <f>IFERROR(IF(Table1[[#This Row],[Order quantity]]=0,0,Table1[[#This Row],[leftover material]]*(Table1[[#This Row],[Cost ]]+Table1[[#This Row],[shipping]]+Table1[[#This Row],[Tax]])),0)</f>
        <v>0</v>
      </c>
      <c r="R213" s="36"/>
      <c r="S213" s="36">
        <f>IF(ISNA(VLOOKUP(Table1[[#This Row],[Part Number]],'Multi-level BOM'!V$4:V$449,1,FALSE)),0,Table1[[#This Row],[Remaining Extended cost]])</f>
        <v>0</v>
      </c>
    </row>
    <row r="214" spans="1:19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10"/>
      <c r="M214" s="40"/>
      <c r="N214" s="49" t="e">
        <f>CEILING((Table1[[#This Row],[extended quantity]]-Table1[[#This Row],[quantity on-hand]])/Table1[[#This Row],[Minimum order quantity]],1)*Table1[[#This Row],[Minimum order quantity]]</f>
        <v>#DIV/0!</v>
      </c>
      <c r="O214" s="49" t="e">
        <f>Table1[[#This Row],[Order quantity]]+Table1[[#This Row],[quantity on-hand]]-Table1[[#This Row],[extended quantity]]</f>
        <v>#DIV/0!</v>
      </c>
      <c r="P214" s="51">
        <f>IFERROR(Table1[[#This Row],[Order quantity]]*(Table1[[#This Row],[Cost ]]+Table1[[#This Row],[shipping]]+Table1[[#This Row],[Tax]]),0)</f>
        <v>0</v>
      </c>
      <c r="Q214" s="36">
        <f>IFERROR(IF(Table1[[#This Row],[Order quantity]]=0,0,Table1[[#This Row],[leftover material]]*(Table1[[#This Row],[Cost ]]+Table1[[#This Row],[shipping]]+Table1[[#This Row],[Tax]])),0)</f>
        <v>0</v>
      </c>
      <c r="R214" s="36"/>
      <c r="S214" s="36">
        <f>IF(ISNA(VLOOKUP(Table1[[#This Row],[Part Number]],'Multi-level BOM'!V$4:V$449,1,FALSE)),0,Table1[[#This Row],[Remaining Extended cost]])</f>
        <v>0</v>
      </c>
    </row>
    <row r="215" spans="1:19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10"/>
      <c r="M215" s="40"/>
      <c r="N215" s="49" t="e">
        <f>CEILING((Table1[[#This Row],[extended quantity]]-Table1[[#This Row],[quantity on-hand]])/Table1[[#This Row],[Minimum order quantity]],1)*Table1[[#This Row],[Minimum order quantity]]</f>
        <v>#DIV/0!</v>
      </c>
      <c r="O215" s="49" t="e">
        <f>Table1[[#This Row],[Order quantity]]+Table1[[#This Row],[quantity on-hand]]-Table1[[#This Row],[extended quantity]]</f>
        <v>#DIV/0!</v>
      </c>
      <c r="P215" s="51">
        <f>IFERROR(Table1[[#This Row],[Order quantity]]*(Table1[[#This Row],[Cost ]]+Table1[[#This Row],[shipping]]+Table1[[#This Row],[Tax]]),0)</f>
        <v>0</v>
      </c>
      <c r="Q215" s="36">
        <f>IFERROR(IF(Table1[[#This Row],[Order quantity]]=0,0,Table1[[#This Row],[leftover material]]*(Table1[[#This Row],[Cost ]]+Table1[[#This Row],[shipping]]+Table1[[#This Row],[Tax]])),0)</f>
        <v>0</v>
      </c>
      <c r="R215" s="36"/>
      <c r="S215" s="36">
        <f>IF(ISNA(VLOOKUP(Table1[[#This Row],[Part Number]],'Multi-level BOM'!V$4:V$449,1,FALSE)),0,Table1[[#This Row],[Remaining Extended cost]])</f>
        <v>0</v>
      </c>
    </row>
    <row r="216" spans="1:19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10"/>
      <c r="M216" s="40"/>
      <c r="N216" s="49" t="e">
        <f>CEILING((Table1[[#This Row],[extended quantity]]-Table1[[#This Row],[quantity on-hand]])/Table1[[#This Row],[Minimum order quantity]],1)*Table1[[#This Row],[Minimum order quantity]]</f>
        <v>#DIV/0!</v>
      </c>
      <c r="O216" s="49" t="e">
        <f>Table1[[#This Row],[Order quantity]]+Table1[[#This Row],[quantity on-hand]]-Table1[[#This Row],[extended quantity]]</f>
        <v>#DIV/0!</v>
      </c>
      <c r="P216" s="51">
        <f>IFERROR(Table1[[#This Row],[Order quantity]]*(Table1[[#This Row],[Cost ]]+Table1[[#This Row],[shipping]]+Table1[[#This Row],[Tax]]),0)</f>
        <v>0</v>
      </c>
      <c r="Q216" s="36">
        <f>IFERROR(IF(Table1[[#This Row],[Order quantity]]=0,0,Table1[[#This Row],[leftover material]]*(Table1[[#This Row],[Cost ]]+Table1[[#This Row],[shipping]]+Table1[[#This Row],[Tax]])),0)</f>
        <v>0</v>
      </c>
      <c r="R216" s="36"/>
      <c r="S216" s="36">
        <f>IF(ISNA(VLOOKUP(Table1[[#This Row],[Part Number]],'Multi-level BOM'!V$4:V$449,1,FALSE)),0,Table1[[#This Row],[Remaining Extended cost]])</f>
        <v>0</v>
      </c>
    </row>
    <row r="217" spans="1:19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10"/>
      <c r="M217" s="40"/>
      <c r="N217" s="49" t="e">
        <f>CEILING((Table1[[#This Row],[extended quantity]]-Table1[[#This Row],[quantity on-hand]])/Table1[[#This Row],[Minimum order quantity]],1)*Table1[[#This Row],[Minimum order quantity]]</f>
        <v>#DIV/0!</v>
      </c>
      <c r="O217" s="49" t="e">
        <f>Table1[[#This Row],[Order quantity]]+Table1[[#This Row],[quantity on-hand]]-Table1[[#This Row],[extended quantity]]</f>
        <v>#DIV/0!</v>
      </c>
      <c r="P217" s="51">
        <f>IFERROR(Table1[[#This Row],[Order quantity]]*(Table1[[#This Row],[Cost ]]+Table1[[#This Row],[shipping]]+Table1[[#This Row],[Tax]]),0)</f>
        <v>0</v>
      </c>
      <c r="Q217" s="36">
        <f>IFERROR(IF(Table1[[#This Row],[Order quantity]]=0,0,Table1[[#This Row],[leftover material]]*(Table1[[#This Row],[Cost ]]+Table1[[#This Row],[shipping]]+Table1[[#This Row],[Tax]])),0)</f>
        <v>0</v>
      </c>
      <c r="R217" s="36"/>
      <c r="S217" s="36">
        <f>IF(ISNA(VLOOKUP(Table1[[#This Row],[Part Number]],'Multi-level BOM'!V$4:V$449,1,FALSE)),0,Table1[[#This Row],[Remaining Extended cost]])</f>
        <v>0</v>
      </c>
    </row>
    <row r="218" spans="1:19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10"/>
      <c r="M218" s="40"/>
      <c r="N218" s="49" t="e">
        <f>CEILING((Table1[[#This Row],[extended quantity]]-Table1[[#This Row],[quantity on-hand]])/Table1[[#This Row],[Minimum order quantity]],1)*Table1[[#This Row],[Minimum order quantity]]</f>
        <v>#DIV/0!</v>
      </c>
      <c r="O218" s="49" t="e">
        <f>Table1[[#This Row],[Order quantity]]+Table1[[#This Row],[quantity on-hand]]-Table1[[#This Row],[extended quantity]]</f>
        <v>#DIV/0!</v>
      </c>
      <c r="P218" s="51">
        <f>IFERROR(Table1[[#This Row],[Order quantity]]*(Table1[[#This Row],[Cost ]]+Table1[[#This Row],[shipping]]+Table1[[#This Row],[Tax]]),0)</f>
        <v>0</v>
      </c>
      <c r="Q218" s="36">
        <f>IFERROR(IF(Table1[[#This Row],[Order quantity]]=0,0,Table1[[#This Row],[leftover material]]*(Table1[[#This Row],[Cost ]]+Table1[[#This Row],[shipping]]+Table1[[#This Row],[Tax]])),0)</f>
        <v>0</v>
      </c>
      <c r="R218" s="36"/>
      <c r="S218" s="36">
        <f>IF(ISNA(VLOOKUP(Table1[[#This Row],[Part Number]],'Multi-level BOM'!V$4:V$449,1,FALSE)),0,Table1[[#This Row],[Remaining Extended cost]])</f>
        <v>0</v>
      </c>
    </row>
    <row r="219" spans="1:19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10"/>
      <c r="M219" s="40"/>
      <c r="N219" s="49" t="e">
        <f>CEILING((Table1[[#This Row],[extended quantity]]-Table1[[#This Row],[quantity on-hand]])/Table1[[#This Row],[Minimum order quantity]],1)*Table1[[#This Row],[Minimum order quantity]]</f>
        <v>#DIV/0!</v>
      </c>
      <c r="O219" s="49" t="e">
        <f>Table1[[#This Row],[Order quantity]]+Table1[[#This Row],[quantity on-hand]]-Table1[[#This Row],[extended quantity]]</f>
        <v>#DIV/0!</v>
      </c>
      <c r="P219" s="51">
        <f>IFERROR(Table1[[#This Row],[Order quantity]]*(Table1[[#This Row],[Cost ]]+Table1[[#This Row],[shipping]]+Table1[[#This Row],[Tax]]),0)</f>
        <v>0</v>
      </c>
      <c r="Q219" s="36">
        <f>IFERROR(IF(Table1[[#This Row],[Order quantity]]=0,0,Table1[[#This Row],[leftover material]]*(Table1[[#This Row],[Cost ]]+Table1[[#This Row],[shipping]]+Table1[[#This Row],[Tax]])),0)</f>
        <v>0</v>
      </c>
      <c r="R219" s="36"/>
      <c r="S219" s="36">
        <f>IF(ISNA(VLOOKUP(Table1[[#This Row],[Part Number]],'Multi-level BOM'!V$4:V$449,1,FALSE)),0,Table1[[#This Row],[Remaining Extended cost]])</f>
        <v>0</v>
      </c>
    </row>
    <row r="220" spans="1:19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10"/>
      <c r="M220" s="40"/>
      <c r="N220" s="49" t="e">
        <f>CEILING((Table1[[#This Row],[extended quantity]]-Table1[[#This Row],[quantity on-hand]])/Table1[[#This Row],[Minimum order quantity]],1)*Table1[[#This Row],[Minimum order quantity]]</f>
        <v>#DIV/0!</v>
      </c>
      <c r="O220" s="49" t="e">
        <f>Table1[[#This Row],[Order quantity]]+Table1[[#This Row],[quantity on-hand]]-Table1[[#This Row],[extended quantity]]</f>
        <v>#DIV/0!</v>
      </c>
      <c r="P220" s="51">
        <f>IFERROR(Table1[[#This Row],[Order quantity]]*(Table1[[#This Row],[Cost ]]+Table1[[#This Row],[shipping]]+Table1[[#This Row],[Tax]]),0)</f>
        <v>0</v>
      </c>
      <c r="Q220" s="36">
        <f>IFERROR(IF(Table1[[#This Row],[Order quantity]]=0,0,Table1[[#This Row],[leftover material]]*(Table1[[#This Row],[Cost ]]+Table1[[#This Row],[shipping]]+Table1[[#This Row],[Tax]])),0)</f>
        <v>0</v>
      </c>
      <c r="R220" s="36"/>
      <c r="S220" s="36">
        <f>IF(ISNA(VLOOKUP(Table1[[#This Row],[Part Number]],'Multi-level BOM'!V$4:V$449,1,FALSE)),0,Table1[[#This Row],[Remaining Extended cost]])</f>
        <v>0</v>
      </c>
    </row>
    <row r="221" spans="1:19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10"/>
      <c r="M221" s="40"/>
      <c r="N221" s="49" t="e">
        <f>CEILING((Table1[[#This Row],[extended quantity]]-Table1[[#This Row],[quantity on-hand]])/Table1[[#This Row],[Minimum order quantity]],1)*Table1[[#This Row],[Minimum order quantity]]</f>
        <v>#DIV/0!</v>
      </c>
      <c r="O221" s="49" t="e">
        <f>Table1[[#This Row],[Order quantity]]+Table1[[#This Row],[quantity on-hand]]-Table1[[#This Row],[extended quantity]]</f>
        <v>#DIV/0!</v>
      </c>
      <c r="P221" s="51">
        <f>IFERROR(Table1[[#This Row],[Order quantity]]*(Table1[[#This Row],[Cost ]]+Table1[[#This Row],[shipping]]+Table1[[#This Row],[Tax]]),0)</f>
        <v>0</v>
      </c>
      <c r="Q221" s="36">
        <f>IFERROR(IF(Table1[[#This Row],[Order quantity]]=0,0,Table1[[#This Row],[leftover material]]*(Table1[[#This Row],[Cost ]]+Table1[[#This Row],[shipping]]+Table1[[#This Row],[Tax]])),0)</f>
        <v>0</v>
      </c>
      <c r="R221" s="36"/>
      <c r="S221" s="36">
        <f>IF(ISNA(VLOOKUP(Table1[[#This Row],[Part Number]],'Multi-level BOM'!V$4:V$449,1,FALSE)),0,Table1[[#This Row],[Remaining Extended cost]])</f>
        <v>0</v>
      </c>
    </row>
    <row r="222" spans="1:19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10"/>
      <c r="M222" s="40"/>
      <c r="N222" s="49" t="e">
        <f>CEILING((Table1[[#This Row],[extended quantity]]-Table1[[#This Row],[quantity on-hand]])/Table1[[#This Row],[Minimum order quantity]],1)*Table1[[#This Row],[Minimum order quantity]]</f>
        <v>#DIV/0!</v>
      </c>
      <c r="O222" s="49" t="e">
        <f>Table1[[#This Row],[Order quantity]]+Table1[[#This Row],[quantity on-hand]]-Table1[[#This Row],[extended quantity]]</f>
        <v>#DIV/0!</v>
      </c>
      <c r="P222" s="51">
        <f>IFERROR(Table1[[#This Row],[Order quantity]]*(Table1[[#This Row],[Cost ]]+Table1[[#This Row],[shipping]]+Table1[[#This Row],[Tax]]),0)</f>
        <v>0</v>
      </c>
      <c r="Q222" s="36">
        <f>IFERROR(IF(Table1[[#This Row],[Order quantity]]=0,0,Table1[[#This Row],[leftover material]]*(Table1[[#This Row],[Cost ]]+Table1[[#This Row],[shipping]]+Table1[[#This Row],[Tax]])),0)</f>
        <v>0</v>
      </c>
      <c r="R222" s="36"/>
      <c r="S222" s="36">
        <f>IF(ISNA(VLOOKUP(Table1[[#This Row],[Part Number]],'Multi-level BOM'!V$4:V$449,1,FALSE)),0,Table1[[#This Row],[Remaining Extended cost]])</f>
        <v>0</v>
      </c>
    </row>
    <row r="223" spans="1:19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10"/>
      <c r="M223" s="40"/>
      <c r="N223" s="49" t="e">
        <f>CEILING((Table1[[#This Row],[extended quantity]]-Table1[[#This Row],[quantity on-hand]])/Table1[[#This Row],[Minimum order quantity]],1)*Table1[[#This Row],[Minimum order quantity]]</f>
        <v>#DIV/0!</v>
      </c>
      <c r="O223" s="49" t="e">
        <f>Table1[[#This Row],[Order quantity]]+Table1[[#This Row],[quantity on-hand]]-Table1[[#This Row],[extended quantity]]</f>
        <v>#DIV/0!</v>
      </c>
      <c r="P223" s="51">
        <f>IFERROR(Table1[[#This Row],[Order quantity]]*(Table1[[#This Row],[Cost ]]+Table1[[#This Row],[shipping]]+Table1[[#This Row],[Tax]]),0)</f>
        <v>0</v>
      </c>
      <c r="Q223" s="36">
        <f>IFERROR(IF(Table1[[#This Row],[Order quantity]]=0,0,Table1[[#This Row],[leftover material]]*(Table1[[#This Row],[Cost ]]+Table1[[#This Row],[shipping]]+Table1[[#This Row],[Tax]])),0)</f>
        <v>0</v>
      </c>
      <c r="R223" s="36"/>
      <c r="S223" s="36">
        <f>IF(ISNA(VLOOKUP(Table1[[#This Row],[Part Number]],'Multi-level BOM'!V$4:V$449,1,FALSE)),0,Table1[[#This Row],[Remaining Extended cost]])</f>
        <v>0</v>
      </c>
    </row>
    <row r="224" spans="1:19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10"/>
      <c r="M224" s="40"/>
      <c r="N224" s="49" t="e">
        <f>CEILING((Table1[[#This Row],[extended quantity]]-Table1[[#This Row],[quantity on-hand]])/Table1[[#This Row],[Minimum order quantity]],1)*Table1[[#This Row],[Minimum order quantity]]</f>
        <v>#DIV/0!</v>
      </c>
      <c r="O224" s="49" t="e">
        <f>Table1[[#This Row],[Order quantity]]+Table1[[#This Row],[quantity on-hand]]-Table1[[#This Row],[extended quantity]]</f>
        <v>#DIV/0!</v>
      </c>
      <c r="P224" s="51">
        <f>IFERROR(Table1[[#This Row],[Order quantity]]*(Table1[[#This Row],[Cost ]]+Table1[[#This Row],[shipping]]+Table1[[#This Row],[Tax]]),0)</f>
        <v>0</v>
      </c>
      <c r="Q224" s="36">
        <f>IFERROR(IF(Table1[[#This Row],[Order quantity]]=0,0,Table1[[#This Row],[leftover material]]*(Table1[[#This Row],[Cost ]]+Table1[[#This Row],[shipping]]+Table1[[#This Row],[Tax]])),0)</f>
        <v>0</v>
      </c>
      <c r="R224" s="36"/>
      <c r="S224" s="36">
        <f>IF(ISNA(VLOOKUP(Table1[[#This Row],[Part Number]],'Multi-level BOM'!V$4:V$449,1,FALSE)),0,Table1[[#This Row],[Remaining Extended cost]])</f>
        <v>0</v>
      </c>
    </row>
    <row r="225" spans="1:19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10"/>
      <c r="M225" s="40"/>
      <c r="N225" s="49" t="e">
        <f>CEILING((Table1[[#This Row],[extended quantity]]-Table1[[#This Row],[quantity on-hand]])/Table1[[#This Row],[Minimum order quantity]],1)*Table1[[#This Row],[Minimum order quantity]]</f>
        <v>#DIV/0!</v>
      </c>
      <c r="O225" s="49" t="e">
        <f>Table1[[#This Row],[Order quantity]]+Table1[[#This Row],[quantity on-hand]]-Table1[[#This Row],[extended quantity]]</f>
        <v>#DIV/0!</v>
      </c>
      <c r="P225" s="51">
        <f>IFERROR(Table1[[#This Row],[Order quantity]]*(Table1[[#This Row],[Cost ]]+Table1[[#This Row],[shipping]]+Table1[[#This Row],[Tax]]),0)</f>
        <v>0</v>
      </c>
      <c r="Q225" s="36">
        <f>IFERROR(IF(Table1[[#This Row],[Order quantity]]=0,0,Table1[[#This Row],[leftover material]]*(Table1[[#This Row],[Cost ]]+Table1[[#This Row],[shipping]]+Table1[[#This Row],[Tax]])),0)</f>
        <v>0</v>
      </c>
      <c r="R225" s="36"/>
      <c r="S225" s="36">
        <f>IF(ISNA(VLOOKUP(Table1[[#This Row],[Part Number]],'Multi-level BOM'!V$4:V$449,1,FALSE)),0,Table1[[#This Row],[Remaining Extended cost]])</f>
        <v>0</v>
      </c>
    </row>
    <row r="226" spans="1:19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10"/>
      <c r="M226" s="40"/>
      <c r="N226" s="49" t="e">
        <f>CEILING((Table1[[#This Row],[extended quantity]]-Table1[[#This Row],[quantity on-hand]])/Table1[[#This Row],[Minimum order quantity]],1)*Table1[[#This Row],[Minimum order quantity]]</f>
        <v>#DIV/0!</v>
      </c>
      <c r="O226" s="49" t="e">
        <f>Table1[[#This Row],[Order quantity]]+Table1[[#This Row],[quantity on-hand]]-Table1[[#This Row],[extended quantity]]</f>
        <v>#DIV/0!</v>
      </c>
      <c r="P226" s="51">
        <f>IFERROR(Table1[[#This Row],[Order quantity]]*(Table1[[#This Row],[Cost ]]+Table1[[#This Row],[shipping]]+Table1[[#This Row],[Tax]]),0)</f>
        <v>0</v>
      </c>
      <c r="Q226" s="36">
        <f>IFERROR(IF(Table1[[#This Row],[Order quantity]]=0,0,Table1[[#This Row],[leftover material]]*(Table1[[#This Row],[Cost ]]+Table1[[#This Row],[shipping]]+Table1[[#This Row],[Tax]])),0)</f>
        <v>0</v>
      </c>
      <c r="R226" s="36"/>
      <c r="S226" s="36">
        <f>IF(ISNA(VLOOKUP(Table1[[#This Row],[Part Number]],'Multi-level BOM'!V$4:V$449,1,FALSE)),0,Table1[[#This Row],[Remaining Extended cost]])</f>
        <v>0</v>
      </c>
    </row>
    <row r="227" spans="1:19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10"/>
      <c r="M227" s="40"/>
      <c r="N227" s="49" t="e">
        <f>CEILING((Table1[[#This Row],[extended quantity]]-Table1[[#This Row],[quantity on-hand]])/Table1[[#This Row],[Minimum order quantity]],1)*Table1[[#This Row],[Minimum order quantity]]</f>
        <v>#DIV/0!</v>
      </c>
      <c r="O227" s="49" t="e">
        <f>Table1[[#This Row],[Order quantity]]+Table1[[#This Row],[quantity on-hand]]-Table1[[#This Row],[extended quantity]]</f>
        <v>#DIV/0!</v>
      </c>
      <c r="P227" s="51">
        <f>IFERROR(Table1[[#This Row],[Order quantity]]*(Table1[[#This Row],[Cost ]]+Table1[[#This Row],[shipping]]+Table1[[#This Row],[Tax]]),0)</f>
        <v>0</v>
      </c>
      <c r="Q227" s="36">
        <f>IFERROR(IF(Table1[[#This Row],[Order quantity]]=0,0,Table1[[#This Row],[leftover material]]*(Table1[[#This Row],[Cost ]]+Table1[[#This Row],[shipping]]+Table1[[#This Row],[Tax]])),0)</f>
        <v>0</v>
      </c>
      <c r="R227" s="36"/>
      <c r="S227" s="36">
        <f>IF(ISNA(VLOOKUP(Table1[[#This Row],[Part Number]],'Multi-level BOM'!V$4:V$449,1,FALSE)),0,Table1[[#This Row],[Remaining Extended cost]])</f>
        <v>0</v>
      </c>
    </row>
    <row r="228" spans="1:19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10"/>
      <c r="M228" s="40"/>
      <c r="N228" s="49" t="e">
        <f>CEILING((Table1[[#This Row],[extended quantity]]-Table1[[#This Row],[quantity on-hand]])/Table1[[#This Row],[Minimum order quantity]],1)*Table1[[#This Row],[Minimum order quantity]]</f>
        <v>#DIV/0!</v>
      </c>
      <c r="O228" s="49" t="e">
        <f>Table1[[#This Row],[Order quantity]]+Table1[[#This Row],[quantity on-hand]]-Table1[[#This Row],[extended quantity]]</f>
        <v>#DIV/0!</v>
      </c>
      <c r="P228" s="51">
        <f>IFERROR(Table1[[#This Row],[Order quantity]]*(Table1[[#This Row],[Cost ]]+Table1[[#This Row],[shipping]]+Table1[[#This Row],[Tax]]),0)</f>
        <v>0</v>
      </c>
      <c r="Q228" s="36">
        <f>IFERROR(IF(Table1[[#This Row],[Order quantity]]=0,0,Table1[[#This Row],[leftover material]]*(Table1[[#This Row],[Cost ]]+Table1[[#This Row],[shipping]]+Table1[[#This Row],[Tax]])),0)</f>
        <v>0</v>
      </c>
      <c r="R228" s="36"/>
      <c r="S228" s="36">
        <f>IF(ISNA(VLOOKUP(Table1[[#This Row],[Part Number]],'Multi-level BOM'!V$4:V$449,1,FALSE)),0,Table1[[#This Row],[Remaining Extended cost]])</f>
        <v>0</v>
      </c>
    </row>
    <row r="229" spans="1:19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10"/>
      <c r="M229" s="40"/>
      <c r="N229" s="49" t="e">
        <f>CEILING((Table1[[#This Row],[extended quantity]]-Table1[[#This Row],[quantity on-hand]])/Table1[[#This Row],[Minimum order quantity]],1)*Table1[[#This Row],[Minimum order quantity]]</f>
        <v>#DIV/0!</v>
      </c>
      <c r="O229" s="49" t="e">
        <f>Table1[[#This Row],[Order quantity]]+Table1[[#This Row],[quantity on-hand]]-Table1[[#This Row],[extended quantity]]</f>
        <v>#DIV/0!</v>
      </c>
      <c r="P229" s="51">
        <f>IFERROR(Table1[[#This Row],[Order quantity]]*(Table1[[#This Row],[Cost ]]+Table1[[#This Row],[shipping]]+Table1[[#This Row],[Tax]]),0)</f>
        <v>0</v>
      </c>
      <c r="Q229" s="36">
        <f>IFERROR(IF(Table1[[#This Row],[Order quantity]]=0,0,Table1[[#This Row],[leftover material]]*(Table1[[#This Row],[Cost ]]+Table1[[#This Row],[shipping]]+Table1[[#This Row],[Tax]])),0)</f>
        <v>0</v>
      </c>
      <c r="R229" s="36"/>
      <c r="S229" s="36">
        <f>IF(ISNA(VLOOKUP(Table1[[#This Row],[Part Number]],'Multi-level BOM'!V$4:V$449,1,FALSE)),0,Table1[[#This Row],[Remaining Extended cost]])</f>
        <v>0</v>
      </c>
    </row>
    <row r="230" spans="1:19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10"/>
      <c r="M230" s="40"/>
      <c r="N230" s="49" t="e">
        <f>CEILING((Table1[[#This Row],[extended quantity]]-Table1[[#This Row],[quantity on-hand]])/Table1[[#This Row],[Minimum order quantity]],1)*Table1[[#This Row],[Minimum order quantity]]</f>
        <v>#DIV/0!</v>
      </c>
      <c r="O230" s="49" t="e">
        <f>Table1[[#This Row],[Order quantity]]+Table1[[#This Row],[quantity on-hand]]-Table1[[#This Row],[extended quantity]]</f>
        <v>#DIV/0!</v>
      </c>
      <c r="P230" s="51">
        <f>IFERROR(Table1[[#This Row],[Order quantity]]*(Table1[[#This Row],[Cost ]]+Table1[[#This Row],[shipping]]+Table1[[#This Row],[Tax]]),0)</f>
        <v>0</v>
      </c>
      <c r="Q230" s="36">
        <f>IFERROR(IF(Table1[[#This Row],[Order quantity]]=0,0,Table1[[#This Row],[leftover material]]*(Table1[[#This Row],[Cost ]]+Table1[[#This Row],[shipping]]+Table1[[#This Row],[Tax]])),0)</f>
        <v>0</v>
      </c>
      <c r="R230" s="36"/>
      <c r="S230" s="36">
        <f>IF(ISNA(VLOOKUP(Table1[[#This Row],[Part Number]],'Multi-level BOM'!V$4:V$449,1,FALSE)),0,Table1[[#This Row],[Remaining Extended cost]])</f>
        <v>0</v>
      </c>
    </row>
    <row r="231" spans="1:19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10"/>
      <c r="M231" s="40"/>
      <c r="N231" s="49" t="e">
        <f>CEILING((Table1[[#This Row],[extended quantity]]-Table1[[#This Row],[quantity on-hand]])/Table1[[#This Row],[Minimum order quantity]],1)*Table1[[#This Row],[Minimum order quantity]]</f>
        <v>#DIV/0!</v>
      </c>
      <c r="O231" s="49" t="e">
        <f>Table1[[#This Row],[Order quantity]]+Table1[[#This Row],[quantity on-hand]]-Table1[[#This Row],[extended quantity]]</f>
        <v>#DIV/0!</v>
      </c>
      <c r="P231" s="51">
        <f>IFERROR(Table1[[#This Row],[Order quantity]]*(Table1[[#This Row],[Cost ]]+Table1[[#This Row],[shipping]]+Table1[[#This Row],[Tax]]),0)</f>
        <v>0</v>
      </c>
      <c r="Q231" s="36">
        <f>IFERROR(IF(Table1[[#This Row],[Order quantity]]=0,0,Table1[[#This Row],[leftover material]]*(Table1[[#This Row],[Cost ]]+Table1[[#This Row],[shipping]]+Table1[[#This Row],[Tax]])),0)</f>
        <v>0</v>
      </c>
      <c r="R231" s="36"/>
      <c r="S231" s="36">
        <f>IF(ISNA(VLOOKUP(Table1[[#This Row],[Part Number]],'Multi-level BOM'!V$4:V$449,1,FALSE)),0,Table1[[#This Row],[Remaining Extended cost]])</f>
        <v>0</v>
      </c>
    </row>
    <row r="232" spans="1:19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10"/>
      <c r="M232" s="40"/>
      <c r="N232" s="49" t="e">
        <f>CEILING((Table1[[#This Row],[extended quantity]]-Table1[[#This Row],[quantity on-hand]])/Table1[[#This Row],[Minimum order quantity]],1)*Table1[[#This Row],[Minimum order quantity]]</f>
        <v>#DIV/0!</v>
      </c>
      <c r="O232" s="49" t="e">
        <f>Table1[[#This Row],[Order quantity]]+Table1[[#This Row],[quantity on-hand]]-Table1[[#This Row],[extended quantity]]</f>
        <v>#DIV/0!</v>
      </c>
      <c r="P232" s="51">
        <f>IFERROR(Table1[[#This Row],[Order quantity]]*(Table1[[#This Row],[Cost ]]+Table1[[#This Row],[shipping]]+Table1[[#This Row],[Tax]]),0)</f>
        <v>0</v>
      </c>
      <c r="Q232" s="36">
        <f>IFERROR(IF(Table1[[#This Row],[Order quantity]]=0,0,Table1[[#This Row],[leftover material]]*(Table1[[#This Row],[Cost ]]+Table1[[#This Row],[shipping]]+Table1[[#This Row],[Tax]])),0)</f>
        <v>0</v>
      </c>
      <c r="R232" s="36"/>
      <c r="S232" s="36">
        <f>IF(ISNA(VLOOKUP(Table1[[#This Row],[Part Number]],'Multi-level BOM'!V$4:V$449,1,FALSE)),0,Table1[[#This Row],[Remaining Extended cost]])</f>
        <v>0</v>
      </c>
    </row>
    <row r="233" spans="1:19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10"/>
      <c r="M233" s="40"/>
      <c r="N233" s="49" t="e">
        <f>CEILING((Table1[[#This Row],[extended quantity]]-Table1[[#This Row],[quantity on-hand]])/Table1[[#This Row],[Minimum order quantity]],1)*Table1[[#This Row],[Minimum order quantity]]</f>
        <v>#DIV/0!</v>
      </c>
      <c r="O233" s="49" t="e">
        <f>Table1[[#This Row],[Order quantity]]+Table1[[#This Row],[quantity on-hand]]-Table1[[#This Row],[extended quantity]]</f>
        <v>#DIV/0!</v>
      </c>
      <c r="P233" s="51">
        <f>IFERROR(Table1[[#This Row],[Order quantity]]*(Table1[[#This Row],[Cost ]]+Table1[[#This Row],[shipping]]+Table1[[#This Row],[Tax]]),0)</f>
        <v>0</v>
      </c>
      <c r="Q233" s="36">
        <f>IFERROR(IF(Table1[[#This Row],[Order quantity]]=0,0,Table1[[#This Row],[leftover material]]*(Table1[[#This Row],[Cost ]]+Table1[[#This Row],[shipping]]+Table1[[#This Row],[Tax]])),0)</f>
        <v>0</v>
      </c>
      <c r="R233" s="36"/>
      <c r="S233" s="36">
        <f>IF(ISNA(VLOOKUP(Table1[[#This Row],[Part Number]],'Multi-level BOM'!V$4:V$449,1,FALSE)),0,Table1[[#This Row],[Remaining Extended cost]])</f>
        <v>0</v>
      </c>
    </row>
    <row r="234" spans="1:19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10"/>
      <c r="M234" s="40"/>
      <c r="N234" s="49" t="e">
        <f>CEILING((Table1[[#This Row],[extended quantity]]-Table1[[#This Row],[quantity on-hand]])/Table1[[#This Row],[Minimum order quantity]],1)*Table1[[#This Row],[Minimum order quantity]]</f>
        <v>#DIV/0!</v>
      </c>
      <c r="O234" s="49" t="e">
        <f>Table1[[#This Row],[Order quantity]]+Table1[[#This Row],[quantity on-hand]]-Table1[[#This Row],[extended quantity]]</f>
        <v>#DIV/0!</v>
      </c>
      <c r="P234" s="51">
        <f>IFERROR(Table1[[#This Row],[Order quantity]]*(Table1[[#This Row],[Cost ]]+Table1[[#This Row],[shipping]]+Table1[[#This Row],[Tax]]),0)</f>
        <v>0</v>
      </c>
      <c r="Q234" s="36">
        <f>IFERROR(IF(Table1[[#This Row],[Order quantity]]=0,0,Table1[[#This Row],[leftover material]]*(Table1[[#This Row],[Cost ]]+Table1[[#This Row],[shipping]]+Table1[[#This Row],[Tax]])),0)</f>
        <v>0</v>
      </c>
      <c r="R234" s="36"/>
      <c r="S234" s="36">
        <f>IF(ISNA(VLOOKUP(Table1[[#This Row],[Part Number]],'Multi-level BOM'!V$4:V$449,1,FALSE)),0,Table1[[#This Row],[Remaining Extended cost]])</f>
        <v>0</v>
      </c>
    </row>
    <row r="235" spans="1:19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10"/>
      <c r="M235" s="40"/>
      <c r="N235" s="49" t="e">
        <f>CEILING((Table1[[#This Row],[extended quantity]]-Table1[[#This Row],[quantity on-hand]])/Table1[[#This Row],[Minimum order quantity]],1)*Table1[[#This Row],[Minimum order quantity]]</f>
        <v>#DIV/0!</v>
      </c>
      <c r="O235" s="49" t="e">
        <f>Table1[[#This Row],[Order quantity]]+Table1[[#This Row],[quantity on-hand]]-Table1[[#This Row],[extended quantity]]</f>
        <v>#DIV/0!</v>
      </c>
      <c r="P235" s="51">
        <f>IFERROR(Table1[[#This Row],[Order quantity]]*(Table1[[#This Row],[Cost ]]+Table1[[#This Row],[shipping]]+Table1[[#This Row],[Tax]]),0)</f>
        <v>0</v>
      </c>
      <c r="Q235" s="36">
        <f>IFERROR(IF(Table1[[#This Row],[Order quantity]]=0,0,Table1[[#This Row],[leftover material]]*(Table1[[#This Row],[Cost ]]+Table1[[#This Row],[shipping]]+Table1[[#This Row],[Tax]])),0)</f>
        <v>0</v>
      </c>
      <c r="R235" s="36"/>
      <c r="S235" s="36">
        <f>IF(ISNA(VLOOKUP(Table1[[#This Row],[Part Number]],'Multi-level BOM'!V$4:V$449,1,FALSE)),0,Table1[[#This Row],[Remaining Extended cost]])</f>
        <v>0</v>
      </c>
    </row>
    <row r="236" spans="1:19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10"/>
      <c r="M236" s="40"/>
      <c r="N236" s="49" t="e">
        <f>CEILING((Table1[[#This Row],[extended quantity]]-Table1[[#This Row],[quantity on-hand]])/Table1[[#This Row],[Minimum order quantity]],1)*Table1[[#This Row],[Minimum order quantity]]</f>
        <v>#DIV/0!</v>
      </c>
      <c r="O236" s="49" t="e">
        <f>Table1[[#This Row],[Order quantity]]+Table1[[#This Row],[quantity on-hand]]-Table1[[#This Row],[extended quantity]]</f>
        <v>#DIV/0!</v>
      </c>
      <c r="P236" s="51">
        <f>IFERROR(Table1[[#This Row],[Order quantity]]*(Table1[[#This Row],[Cost ]]+Table1[[#This Row],[shipping]]+Table1[[#This Row],[Tax]]),0)</f>
        <v>0</v>
      </c>
      <c r="Q236" s="36">
        <f>IFERROR(IF(Table1[[#This Row],[Order quantity]]=0,0,Table1[[#This Row],[leftover material]]*(Table1[[#This Row],[Cost ]]+Table1[[#This Row],[shipping]]+Table1[[#This Row],[Tax]])),0)</f>
        <v>0</v>
      </c>
      <c r="R236" s="36"/>
      <c r="S236" s="36">
        <f>IF(ISNA(VLOOKUP(Table1[[#This Row],[Part Number]],'Multi-level BOM'!V$4:V$449,1,FALSE)),0,Table1[[#This Row],[Remaining Extended cost]])</f>
        <v>0</v>
      </c>
    </row>
    <row r="237" spans="1:19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10"/>
      <c r="M237" s="40"/>
      <c r="N237" s="49" t="e">
        <f>CEILING((Table1[[#This Row],[extended quantity]]-Table1[[#This Row],[quantity on-hand]])/Table1[[#This Row],[Minimum order quantity]],1)*Table1[[#This Row],[Minimum order quantity]]</f>
        <v>#DIV/0!</v>
      </c>
      <c r="O237" s="49" t="e">
        <f>Table1[[#This Row],[Order quantity]]+Table1[[#This Row],[quantity on-hand]]-Table1[[#This Row],[extended quantity]]</f>
        <v>#DIV/0!</v>
      </c>
      <c r="P237" s="51">
        <f>IFERROR(Table1[[#This Row],[Order quantity]]*(Table1[[#This Row],[Cost ]]+Table1[[#This Row],[shipping]]+Table1[[#This Row],[Tax]]),0)</f>
        <v>0</v>
      </c>
      <c r="Q237" s="36">
        <f>IFERROR(IF(Table1[[#This Row],[Order quantity]]=0,0,Table1[[#This Row],[leftover material]]*(Table1[[#This Row],[Cost ]]+Table1[[#This Row],[shipping]]+Table1[[#This Row],[Tax]])),0)</f>
        <v>0</v>
      </c>
      <c r="R237" s="36"/>
      <c r="S237" s="36">
        <f>IF(ISNA(VLOOKUP(Table1[[#This Row],[Part Number]],'Multi-level BOM'!V$4:V$449,1,FALSE)),0,Table1[[#This Row],[Remaining Extended cost]])</f>
        <v>0</v>
      </c>
    </row>
    <row r="238" spans="1:19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10"/>
      <c r="M238" s="40"/>
      <c r="N238" s="49" t="e">
        <f>CEILING((Table1[[#This Row],[extended quantity]]-Table1[[#This Row],[quantity on-hand]])/Table1[[#This Row],[Minimum order quantity]],1)*Table1[[#This Row],[Minimum order quantity]]</f>
        <v>#DIV/0!</v>
      </c>
      <c r="O238" s="49" t="e">
        <f>Table1[[#This Row],[Order quantity]]+Table1[[#This Row],[quantity on-hand]]-Table1[[#This Row],[extended quantity]]</f>
        <v>#DIV/0!</v>
      </c>
      <c r="P238" s="51">
        <f>IFERROR(Table1[[#This Row],[Order quantity]]*(Table1[[#This Row],[Cost ]]+Table1[[#This Row],[shipping]]+Table1[[#This Row],[Tax]]),0)</f>
        <v>0</v>
      </c>
      <c r="Q238" s="36">
        <f>IFERROR(IF(Table1[[#This Row],[Order quantity]]=0,0,Table1[[#This Row],[leftover material]]*(Table1[[#This Row],[Cost ]]+Table1[[#This Row],[shipping]]+Table1[[#This Row],[Tax]])),0)</f>
        <v>0</v>
      </c>
      <c r="R238" s="36"/>
      <c r="S238" s="36">
        <f>IF(ISNA(VLOOKUP(Table1[[#This Row],[Part Number]],'Multi-level BOM'!V$4:V$449,1,FALSE)),0,Table1[[#This Row],[Remaining Extended cost]])</f>
        <v>0</v>
      </c>
    </row>
    <row r="239" spans="1:19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10"/>
      <c r="M239" s="40"/>
      <c r="N239" s="49" t="e">
        <f>CEILING((Table1[[#This Row],[extended quantity]]-Table1[[#This Row],[quantity on-hand]])/Table1[[#This Row],[Minimum order quantity]],1)*Table1[[#This Row],[Minimum order quantity]]</f>
        <v>#DIV/0!</v>
      </c>
      <c r="O239" s="49" t="e">
        <f>Table1[[#This Row],[Order quantity]]+Table1[[#This Row],[quantity on-hand]]-Table1[[#This Row],[extended quantity]]</f>
        <v>#DIV/0!</v>
      </c>
      <c r="P239" s="51">
        <f>IFERROR(Table1[[#This Row],[Order quantity]]*(Table1[[#This Row],[Cost ]]+Table1[[#This Row],[shipping]]+Table1[[#This Row],[Tax]]),0)</f>
        <v>0</v>
      </c>
      <c r="Q239" s="36">
        <f>IFERROR(IF(Table1[[#This Row],[Order quantity]]=0,0,Table1[[#This Row],[leftover material]]*(Table1[[#This Row],[Cost ]]+Table1[[#This Row],[shipping]]+Table1[[#This Row],[Tax]])),0)</f>
        <v>0</v>
      </c>
      <c r="R239" s="36"/>
      <c r="S239" s="36">
        <f>IF(ISNA(VLOOKUP(Table1[[#This Row],[Part Number]],'Multi-level BOM'!V$4:V$449,1,FALSE)),0,Table1[[#This Row],[Remaining Extended cost]])</f>
        <v>0</v>
      </c>
    </row>
    <row r="240" spans="1:19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10"/>
      <c r="M240" s="40"/>
      <c r="N240" s="49" t="e">
        <f>CEILING((Table1[[#This Row],[extended quantity]]-Table1[[#This Row],[quantity on-hand]])/Table1[[#This Row],[Minimum order quantity]],1)*Table1[[#This Row],[Minimum order quantity]]</f>
        <v>#DIV/0!</v>
      </c>
      <c r="O240" s="49" t="e">
        <f>Table1[[#This Row],[Order quantity]]+Table1[[#This Row],[quantity on-hand]]-Table1[[#This Row],[extended quantity]]</f>
        <v>#DIV/0!</v>
      </c>
      <c r="P240" s="51">
        <f>IFERROR(Table1[[#This Row],[Order quantity]]*(Table1[[#This Row],[Cost ]]+Table1[[#This Row],[shipping]]+Table1[[#This Row],[Tax]]),0)</f>
        <v>0</v>
      </c>
      <c r="Q240" s="36">
        <f>IFERROR(IF(Table1[[#This Row],[Order quantity]]=0,0,Table1[[#This Row],[leftover material]]*(Table1[[#This Row],[Cost ]]+Table1[[#This Row],[shipping]]+Table1[[#This Row],[Tax]])),0)</f>
        <v>0</v>
      </c>
      <c r="R240" s="36"/>
      <c r="S240" s="36">
        <f>IF(ISNA(VLOOKUP(Table1[[#This Row],[Part Number]],'Multi-level BOM'!V$4:V$449,1,FALSE)),0,Table1[[#This Row],[Remaining Extended cost]])</f>
        <v>0</v>
      </c>
    </row>
    <row r="241" spans="1:19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10"/>
      <c r="M241" s="40"/>
      <c r="N241" s="49" t="e">
        <f>CEILING((Table1[[#This Row],[extended quantity]]-Table1[[#This Row],[quantity on-hand]])/Table1[[#This Row],[Minimum order quantity]],1)*Table1[[#This Row],[Minimum order quantity]]</f>
        <v>#DIV/0!</v>
      </c>
      <c r="O241" s="49" t="e">
        <f>Table1[[#This Row],[Order quantity]]+Table1[[#This Row],[quantity on-hand]]-Table1[[#This Row],[extended quantity]]</f>
        <v>#DIV/0!</v>
      </c>
      <c r="P241" s="51">
        <f>IFERROR(Table1[[#This Row],[Order quantity]]*(Table1[[#This Row],[Cost ]]+Table1[[#This Row],[shipping]]+Table1[[#This Row],[Tax]]),0)</f>
        <v>0</v>
      </c>
      <c r="Q241" s="36">
        <f>IFERROR(IF(Table1[[#This Row],[Order quantity]]=0,0,Table1[[#This Row],[leftover material]]*(Table1[[#This Row],[Cost ]]+Table1[[#This Row],[shipping]]+Table1[[#This Row],[Tax]])),0)</f>
        <v>0</v>
      </c>
      <c r="R241" s="36"/>
      <c r="S241" s="36">
        <f>IF(ISNA(VLOOKUP(Table1[[#This Row],[Part Number]],'Multi-level BOM'!V$4:V$449,1,FALSE)),0,Table1[[#This Row],[Remaining Extended cost]])</f>
        <v>0</v>
      </c>
    </row>
    <row r="242" spans="1:19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10"/>
      <c r="M242" s="40"/>
      <c r="N242" s="49" t="e">
        <f>CEILING((Table1[[#This Row],[extended quantity]]-Table1[[#This Row],[quantity on-hand]])/Table1[[#This Row],[Minimum order quantity]],1)*Table1[[#This Row],[Minimum order quantity]]</f>
        <v>#DIV/0!</v>
      </c>
      <c r="O242" s="49" t="e">
        <f>Table1[[#This Row],[Order quantity]]+Table1[[#This Row],[quantity on-hand]]-Table1[[#This Row],[extended quantity]]</f>
        <v>#DIV/0!</v>
      </c>
      <c r="P242" s="51">
        <f>IFERROR(Table1[[#This Row],[Order quantity]]*(Table1[[#This Row],[Cost ]]+Table1[[#This Row],[shipping]]+Table1[[#This Row],[Tax]]),0)</f>
        <v>0</v>
      </c>
      <c r="Q242" s="36">
        <f>IFERROR(IF(Table1[[#This Row],[Order quantity]]=0,0,Table1[[#This Row],[leftover material]]*(Table1[[#This Row],[Cost ]]+Table1[[#This Row],[shipping]]+Table1[[#This Row],[Tax]])),0)</f>
        <v>0</v>
      </c>
      <c r="R242" s="36"/>
      <c r="S242" s="36">
        <f>IF(ISNA(VLOOKUP(Table1[[#This Row],[Part Number]],'Multi-level BOM'!V$4:V$449,1,FALSE)),0,Table1[[#This Row],[Remaining Extended cost]])</f>
        <v>0</v>
      </c>
    </row>
    <row r="243" spans="1:19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10"/>
      <c r="M243" s="40"/>
      <c r="N243" s="49" t="e">
        <f>CEILING((Table1[[#This Row],[extended quantity]]-Table1[[#This Row],[quantity on-hand]])/Table1[[#This Row],[Minimum order quantity]],1)*Table1[[#This Row],[Minimum order quantity]]</f>
        <v>#DIV/0!</v>
      </c>
      <c r="O243" s="49" t="e">
        <f>Table1[[#This Row],[Order quantity]]+Table1[[#This Row],[quantity on-hand]]-Table1[[#This Row],[extended quantity]]</f>
        <v>#DIV/0!</v>
      </c>
      <c r="P243" s="51">
        <f>IFERROR(Table1[[#This Row],[Order quantity]]*(Table1[[#This Row],[Cost ]]+Table1[[#This Row],[shipping]]+Table1[[#This Row],[Tax]]),0)</f>
        <v>0</v>
      </c>
      <c r="Q243" s="36">
        <f>IFERROR(IF(Table1[[#This Row],[Order quantity]]=0,0,Table1[[#This Row],[leftover material]]*(Table1[[#This Row],[Cost ]]+Table1[[#This Row],[shipping]]+Table1[[#This Row],[Tax]])),0)</f>
        <v>0</v>
      </c>
      <c r="R243" s="36"/>
      <c r="S243" s="36">
        <f>IF(ISNA(VLOOKUP(Table1[[#This Row],[Part Number]],'Multi-level BOM'!V$4:V$449,1,FALSE)),0,Table1[[#This Row],[Remaining Extended cost]])</f>
        <v>0</v>
      </c>
    </row>
    <row r="244" spans="1:19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10"/>
      <c r="M244" s="40"/>
      <c r="N244" s="49" t="e">
        <f>CEILING((Table1[[#This Row],[extended quantity]]-Table1[[#This Row],[quantity on-hand]])/Table1[[#This Row],[Minimum order quantity]],1)*Table1[[#This Row],[Minimum order quantity]]</f>
        <v>#DIV/0!</v>
      </c>
      <c r="O244" s="49" t="e">
        <f>Table1[[#This Row],[Order quantity]]+Table1[[#This Row],[quantity on-hand]]-Table1[[#This Row],[extended quantity]]</f>
        <v>#DIV/0!</v>
      </c>
      <c r="P244" s="51">
        <f>IFERROR(Table1[[#This Row],[Order quantity]]*(Table1[[#This Row],[Cost ]]+Table1[[#This Row],[shipping]]+Table1[[#This Row],[Tax]]),0)</f>
        <v>0</v>
      </c>
      <c r="Q244" s="36">
        <f>IFERROR(IF(Table1[[#This Row],[Order quantity]]=0,0,Table1[[#This Row],[leftover material]]*(Table1[[#This Row],[Cost ]]+Table1[[#This Row],[shipping]]+Table1[[#This Row],[Tax]])),0)</f>
        <v>0</v>
      </c>
      <c r="R244" s="36"/>
      <c r="S244" s="36">
        <f>IF(ISNA(VLOOKUP(Table1[[#This Row],[Part Number]],'Multi-level BOM'!V$4:V$449,1,FALSE)),0,Table1[[#This Row],[Remaining Extended cost]])</f>
        <v>0</v>
      </c>
    </row>
    <row r="245" spans="1:19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10"/>
      <c r="M245" s="40"/>
      <c r="N245" s="49" t="e">
        <f>CEILING((Table1[[#This Row],[extended quantity]]-Table1[[#This Row],[quantity on-hand]])/Table1[[#This Row],[Minimum order quantity]],1)*Table1[[#This Row],[Minimum order quantity]]</f>
        <v>#DIV/0!</v>
      </c>
      <c r="O245" s="49" t="e">
        <f>Table1[[#This Row],[Order quantity]]+Table1[[#This Row],[quantity on-hand]]-Table1[[#This Row],[extended quantity]]</f>
        <v>#DIV/0!</v>
      </c>
      <c r="P245" s="51">
        <f>IFERROR(Table1[[#This Row],[Order quantity]]*(Table1[[#This Row],[Cost ]]+Table1[[#This Row],[shipping]]+Table1[[#This Row],[Tax]]),0)</f>
        <v>0</v>
      </c>
      <c r="Q245" s="36">
        <f>IFERROR(IF(Table1[[#This Row],[Order quantity]]=0,0,Table1[[#This Row],[leftover material]]*(Table1[[#This Row],[Cost ]]+Table1[[#This Row],[shipping]]+Table1[[#This Row],[Tax]])),0)</f>
        <v>0</v>
      </c>
      <c r="R245" s="36"/>
      <c r="S245" s="36">
        <f>IF(ISNA(VLOOKUP(Table1[[#This Row],[Part Number]],'Multi-level BOM'!V$4:V$449,1,FALSE)),0,Table1[[#This Row],[Remaining Extended cost]])</f>
        <v>0</v>
      </c>
    </row>
    <row r="246" spans="1:19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10"/>
      <c r="M246" s="40"/>
      <c r="N246" s="49" t="e">
        <f>CEILING((Table1[[#This Row],[extended quantity]]-Table1[[#This Row],[quantity on-hand]])/Table1[[#This Row],[Minimum order quantity]],1)*Table1[[#This Row],[Minimum order quantity]]</f>
        <v>#DIV/0!</v>
      </c>
      <c r="O246" s="49" t="e">
        <f>Table1[[#This Row],[Order quantity]]+Table1[[#This Row],[quantity on-hand]]-Table1[[#This Row],[extended quantity]]</f>
        <v>#DIV/0!</v>
      </c>
      <c r="P246" s="51">
        <f>IFERROR(Table1[[#This Row],[Order quantity]]*(Table1[[#This Row],[Cost ]]+Table1[[#This Row],[shipping]]+Table1[[#This Row],[Tax]]),0)</f>
        <v>0</v>
      </c>
      <c r="Q246" s="36">
        <f>IFERROR(IF(Table1[[#This Row],[Order quantity]]=0,0,Table1[[#This Row],[leftover material]]*(Table1[[#This Row],[Cost ]]+Table1[[#This Row],[shipping]]+Table1[[#This Row],[Tax]])),0)</f>
        <v>0</v>
      </c>
      <c r="R246" s="36"/>
      <c r="S246" s="36">
        <f>IF(ISNA(VLOOKUP(Table1[[#This Row],[Part Number]],'Multi-level BOM'!V$4:V$449,1,FALSE)),0,Table1[[#This Row],[Remaining Extended cost]])</f>
        <v>0</v>
      </c>
    </row>
    <row r="247" spans="1:19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10"/>
      <c r="M247" s="40"/>
      <c r="N247" s="49" t="e">
        <f>CEILING((Table1[[#This Row],[extended quantity]]-Table1[[#This Row],[quantity on-hand]])/Table1[[#This Row],[Minimum order quantity]],1)*Table1[[#This Row],[Minimum order quantity]]</f>
        <v>#DIV/0!</v>
      </c>
      <c r="O247" s="49" t="e">
        <f>Table1[[#This Row],[Order quantity]]+Table1[[#This Row],[quantity on-hand]]-Table1[[#This Row],[extended quantity]]</f>
        <v>#DIV/0!</v>
      </c>
      <c r="P247" s="51">
        <f>IFERROR(Table1[[#This Row],[Order quantity]]*(Table1[[#This Row],[Cost ]]+Table1[[#This Row],[shipping]]+Table1[[#This Row],[Tax]]),0)</f>
        <v>0</v>
      </c>
      <c r="Q247" s="36">
        <f>IFERROR(IF(Table1[[#This Row],[Order quantity]]=0,0,Table1[[#This Row],[leftover material]]*(Table1[[#This Row],[Cost ]]+Table1[[#This Row],[shipping]]+Table1[[#This Row],[Tax]])),0)</f>
        <v>0</v>
      </c>
      <c r="R247" s="36"/>
      <c r="S247" s="36">
        <f>IF(ISNA(VLOOKUP(Table1[[#This Row],[Part Number]],'Multi-level BOM'!V$4:V$449,1,FALSE)),0,Table1[[#This Row],[Remaining Extended cost]])</f>
        <v>0</v>
      </c>
    </row>
    <row r="248" spans="1:19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10"/>
      <c r="M248" s="40"/>
      <c r="N248" s="49" t="e">
        <f>CEILING((Table1[[#This Row],[extended quantity]]-Table1[[#This Row],[quantity on-hand]])/Table1[[#This Row],[Minimum order quantity]],1)*Table1[[#This Row],[Minimum order quantity]]</f>
        <v>#DIV/0!</v>
      </c>
      <c r="O248" s="49" t="e">
        <f>Table1[[#This Row],[Order quantity]]+Table1[[#This Row],[quantity on-hand]]-Table1[[#This Row],[extended quantity]]</f>
        <v>#DIV/0!</v>
      </c>
      <c r="P248" s="51">
        <f>IFERROR(Table1[[#This Row],[Order quantity]]*(Table1[[#This Row],[Cost ]]+Table1[[#This Row],[shipping]]+Table1[[#This Row],[Tax]]),0)</f>
        <v>0</v>
      </c>
      <c r="Q248" s="36">
        <f>IFERROR(IF(Table1[[#This Row],[Order quantity]]=0,0,Table1[[#This Row],[leftover material]]*(Table1[[#This Row],[Cost ]]+Table1[[#This Row],[shipping]]+Table1[[#This Row],[Tax]])),0)</f>
        <v>0</v>
      </c>
      <c r="R248" s="36"/>
      <c r="S248" s="36">
        <f>IF(ISNA(VLOOKUP(Table1[[#This Row],[Part Number]],'Multi-level BOM'!V$4:V$449,1,FALSE)),0,Table1[[#This Row],[Remaining Extended cost]])</f>
        <v>0</v>
      </c>
    </row>
    <row r="249" spans="1:19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10"/>
      <c r="M249" s="40"/>
      <c r="N249" s="49" t="e">
        <f>CEILING((Table1[[#This Row],[extended quantity]]-Table1[[#This Row],[quantity on-hand]])/Table1[[#This Row],[Minimum order quantity]],1)*Table1[[#This Row],[Minimum order quantity]]</f>
        <v>#DIV/0!</v>
      </c>
      <c r="O249" s="49" t="e">
        <f>Table1[[#This Row],[Order quantity]]+Table1[[#This Row],[quantity on-hand]]-Table1[[#This Row],[extended quantity]]</f>
        <v>#DIV/0!</v>
      </c>
      <c r="P249" s="51">
        <f>IFERROR(Table1[[#This Row],[Order quantity]]*(Table1[[#This Row],[Cost ]]+Table1[[#This Row],[shipping]]+Table1[[#This Row],[Tax]]),0)</f>
        <v>0</v>
      </c>
      <c r="Q249" s="36">
        <f>IFERROR(IF(Table1[[#This Row],[Order quantity]]=0,0,Table1[[#This Row],[leftover material]]*(Table1[[#This Row],[Cost ]]+Table1[[#This Row],[shipping]]+Table1[[#This Row],[Tax]])),0)</f>
        <v>0</v>
      </c>
      <c r="R249" s="36"/>
      <c r="S249" s="36">
        <f>IF(ISNA(VLOOKUP(Table1[[#This Row],[Part Number]],'Multi-level BOM'!V$4:V$449,1,FALSE)),0,Table1[[#This Row],[Remaining Extended cost]])</f>
        <v>0</v>
      </c>
    </row>
    <row r="250" spans="1:19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10"/>
      <c r="M250" s="40"/>
      <c r="N250" s="49" t="e">
        <f>CEILING((Table1[[#This Row],[extended quantity]]-Table1[[#This Row],[quantity on-hand]])/Table1[[#This Row],[Minimum order quantity]],1)*Table1[[#This Row],[Minimum order quantity]]</f>
        <v>#DIV/0!</v>
      </c>
      <c r="O250" s="49" t="e">
        <f>Table1[[#This Row],[Order quantity]]+Table1[[#This Row],[quantity on-hand]]-Table1[[#This Row],[extended quantity]]</f>
        <v>#DIV/0!</v>
      </c>
      <c r="P250" s="51">
        <f>IFERROR(Table1[[#This Row],[Order quantity]]*(Table1[[#This Row],[Cost ]]+Table1[[#This Row],[shipping]]+Table1[[#This Row],[Tax]]),0)</f>
        <v>0</v>
      </c>
      <c r="Q250" s="36">
        <f>IFERROR(IF(Table1[[#This Row],[Order quantity]]=0,0,Table1[[#This Row],[leftover material]]*(Table1[[#This Row],[Cost ]]+Table1[[#This Row],[shipping]]+Table1[[#This Row],[Tax]])),0)</f>
        <v>0</v>
      </c>
      <c r="R250" s="36"/>
      <c r="S250" s="36">
        <f>IF(ISNA(VLOOKUP(Table1[[#This Row],[Part Number]],'Multi-level BOM'!V$4:V$449,1,FALSE)),0,Table1[[#This Row],[Remaining Extended cost]])</f>
        <v>0</v>
      </c>
    </row>
    <row r="251" spans="1:19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10"/>
      <c r="M251" s="40"/>
      <c r="N251" s="49" t="e">
        <f>CEILING((Table1[[#This Row],[extended quantity]]-Table1[[#This Row],[quantity on-hand]])/Table1[[#This Row],[Minimum order quantity]],1)*Table1[[#This Row],[Minimum order quantity]]</f>
        <v>#DIV/0!</v>
      </c>
      <c r="O251" s="49" t="e">
        <f>Table1[[#This Row],[Order quantity]]+Table1[[#This Row],[quantity on-hand]]-Table1[[#This Row],[extended quantity]]</f>
        <v>#DIV/0!</v>
      </c>
      <c r="P251" s="51">
        <f>IFERROR(Table1[[#This Row],[Order quantity]]*(Table1[[#This Row],[Cost ]]+Table1[[#This Row],[shipping]]+Table1[[#This Row],[Tax]]),0)</f>
        <v>0</v>
      </c>
      <c r="Q251" s="36">
        <f>IFERROR(IF(Table1[[#This Row],[Order quantity]]=0,0,Table1[[#This Row],[leftover material]]*(Table1[[#This Row],[Cost ]]+Table1[[#This Row],[shipping]]+Table1[[#This Row],[Tax]])),0)</f>
        <v>0</v>
      </c>
      <c r="R251" s="36"/>
      <c r="S251" s="36">
        <f>IF(ISNA(VLOOKUP(Table1[[#This Row],[Part Number]],'Multi-level BOM'!V$4:V$449,1,FALSE)),0,Table1[[#This Row],[Remaining Extended cost]])</f>
        <v>0</v>
      </c>
    </row>
    <row r="252" spans="1:19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10"/>
      <c r="M252" s="40"/>
      <c r="N252" s="49" t="e">
        <f>CEILING((Table1[[#This Row],[extended quantity]]-Table1[[#This Row],[quantity on-hand]])/Table1[[#This Row],[Minimum order quantity]],1)*Table1[[#This Row],[Minimum order quantity]]</f>
        <v>#DIV/0!</v>
      </c>
      <c r="O252" s="49" t="e">
        <f>Table1[[#This Row],[Order quantity]]+Table1[[#This Row],[quantity on-hand]]-Table1[[#This Row],[extended quantity]]</f>
        <v>#DIV/0!</v>
      </c>
      <c r="P252" s="51">
        <f>IFERROR(Table1[[#This Row],[Order quantity]]*(Table1[[#This Row],[Cost ]]+Table1[[#This Row],[shipping]]+Table1[[#This Row],[Tax]]),0)</f>
        <v>0</v>
      </c>
      <c r="Q252" s="36">
        <f>IFERROR(IF(Table1[[#This Row],[Order quantity]]=0,0,Table1[[#This Row],[leftover material]]*(Table1[[#This Row],[Cost ]]+Table1[[#This Row],[shipping]]+Table1[[#This Row],[Tax]])),0)</f>
        <v>0</v>
      </c>
      <c r="R252" s="36"/>
      <c r="S252" s="36">
        <f>IF(ISNA(VLOOKUP(Table1[[#This Row],[Part Number]],'Multi-level BOM'!V$4:V$449,1,FALSE)),0,Table1[[#This Row],[Remaining Extended cost]])</f>
        <v>0</v>
      </c>
    </row>
    <row r="253" spans="1:19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10"/>
      <c r="M253" s="40"/>
      <c r="N253" s="49" t="e">
        <f>CEILING((Table1[[#This Row],[extended quantity]]-Table1[[#This Row],[quantity on-hand]])/Table1[[#This Row],[Minimum order quantity]],1)*Table1[[#This Row],[Minimum order quantity]]</f>
        <v>#DIV/0!</v>
      </c>
      <c r="O253" s="49" t="e">
        <f>Table1[[#This Row],[Order quantity]]+Table1[[#This Row],[quantity on-hand]]-Table1[[#This Row],[extended quantity]]</f>
        <v>#DIV/0!</v>
      </c>
      <c r="P253" s="51">
        <f>IFERROR(Table1[[#This Row],[Order quantity]]*(Table1[[#This Row],[Cost ]]+Table1[[#This Row],[shipping]]+Table1[[#This Row],[Tax]]),0)</f>
        <v>0</v>
      </c>
      <c r="Q253" s="36">
        <f>IFERROR(IF(Table1[[#This Row],[Order quantity]]=0,0,Table1[[#This Row],[leftover material]]*(Table1[[#This Row],[Cost ]]+Table1[[#This Row],[shipping]]+Table1[[#This Row],[Tax]])),0)</f>
        <v>0</v>
      </c>
      <c r="R253" s="36"/>
      <c r="S253" s="36">
        <f>IF(ISNA(VLOOKUP(Table1[[#This Row],[Part Number]],'Multi-level BOM'!V$4:V$449,1,FALSE)),0,Table1[[#This Row],[Remaining Extended cost]])</f>
        <v>0</v>
      </c>
    </row>
    <row r="254" spans="1:19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10"/>
      <c r="M254" s="40"/>
      <c r="N254" s="49" t="e">
        <f>CEILING((Table1[[#This Row],[extended quantity]]-Table1[[#This Row],[quantity on-hand]])/Table1[[#This Row],[Minimum order quantity]],1)*Table1[[#This Row],[Minimum order quantity]]</f>
        <v>#DIV/0!</v>
      </c>
      <c r="O254" s="49" t="e">
        <f>Table1[[#This Row],[Order quantity]]+Table1[[#This Row],[quantity on-hand]]-Table1[[#This Row],[extended quantity]]</f>
        <v>#DIV/0!</v>
      </c>
      <c r="P254" s="51">
        <f>IFERROR(Table1[[#This Row],[Order quantity]]*(Table1[[#This Row],[Cost ]]+Table1[[#This Row],[shipping]]+Table1[[#This Row],[Tax]]),0)</f>
        <v>0</v>
      </c>
      <c r="Q254" s="36">
        <f>IFERROR(IF(Table1[[#This Row],[Order quantity]]=0,0,Table1[[#This Row],[leftover material]]*(Table1[[#This Row],[Cost ]]+Table1[[#This Row],[shipping]]+Table1[[#This Row],[Tax]])),0)</f>
        <v>0</v>
      </c>
      <c r="R254" s="36"/>
      <c r="S254" s="36">
        <f>IF(ISNA(VLOOKUP(Table1[[#This Row],[Part Number]],'Multi-level BOM'!V$4:V$449,1,FALSE)),0,Table1[[#This Row],[Remaining Extended cost]])</f>
        <v>0</v>
      </c>
    </row>
    <row r="255" spans="1:19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10"/>
      <c r="M255" s="40"/>
      <c r="N255" s="49" t="e">
        <f>CEILING((Table1[[#This Row],[extended quantity]]-Table1[[#This Row],[quantity on-hand]])/Table1[[#This Row],[Minimum order quantity]],1)*Table1[[#This Row],[Minimum order quantity]]</f>
        <v>#DIV/0!</v>
      </c>
      <c r="O255" s="49" t="e">
        <f>Table1[[#This Row],[Order quantity]]+Table1[[#This Row],[quantity on-hand]]-Table1[[#This Row],[extended quantity]]</f>
        <v>#DIV/0!</v>
      </c>
      <c r="P255" s="51">
        <f>IFERROR(Table1[[#This Row],[Order quantity]]*(Table1[[#This Row],[Cost ]]+Table1[[#This Row],[shipping]]+Table1[[#This Row],[Tax]]),0)</f>
        <v>0</v>
      </c>
      <c r="Q255" s="36">
        <f>IFERROR(IF(Table1[[#This Row],[Order quantity]]=0,0,Table1[[#This Row],[leftover material]]*(Table1[[#This Row],[Cost ]]+Table1[[#This Row],[shipping]]+Table1[[#This Row],[Tax]])),0)</f>
        <v>0</v>
      </c>
      <c r="R255" s="36"/>
      <c r="S255" s="36">
        <f>IF(ISNA(VLOOKUP(Table1[[#This Row],[Part Number]],'Multi-level BOM'!V$4:V$449,1,FALSE)),0,Table1[[#This Row],[Remaining Extended cost]])</f>
        <v>0</v>
      </c>
    </row>
    <row r="256" spans="1:19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10"/>
      <c r="M256" s="40"/>
      <c r="N256" s="49" t="e">
        <f>CEILING((Table1[[#This Row],[extended quantity]]-Table1[[#This Row],[quantity on-hand]])/Table1[[#This Row],[Minimum order quantity]],1)*Table1[[#This Row],[Minimum order quantity]]</f>
        <v>#DIV/0!</v>
      </c>
      <c r="O256" s="49" t="e">
        <f>Table1[[#This Row],[Order quantity]]+Table1[[#This Row],[quantity on-hand]]-Table1[[#This Row],[extended quantity]]</f>
        <v>#DIV/0!</v>
      </c>
      <c r="P256" s="51">
        <f>IFERROR(Table1[[#This Row],[Order quantity]]*(Table1[[#This Row],[Cost ]]+Table1[[#This Row],[shipping]]+Table1[[#This Row],[Tax]]),0)</f>
        <v>0</v>
      </c>
      <c r="Q256" s="36">
        <f>IFERROR(IF(Table1[[#This Row],[Order quantity]]=0,0,Table1[[#This Row],[leftover material]]*(Table1[[#This Row],[Cost ]]+Table1[[#This Row],[shipping]]+Table1[[#This Row],[Tax]])),0)</f>
        <v>0</v>
      </c>
      <c r="R256" s="36"/>
      <c r="S256" s="36">
        <f>IF(ISNA(VLOOKUP(Table1[[#This Row],[Part Number]],'Multi-level BOM'!V$4:V$449,1,FALSE)),0,Table1[[#This Row],[Remaining Extended cost]])</f>
        <v>0</v>
      </c>
    </row>
    <row r="257" spans="1:19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10"/>
      <c r="M257" s="40"/>
      <c r="N257" s="49" t="e">
        <f>CEILING((Table1[[#This Row],[extended quantity]]-Table1[[#This Row],[quantity on-hand]])/Table1[[#This Row],[Minimum order quantity]],1)*Table1[[#This Row],[Minimum order quantity]]</f>
        <v>#DIV/0!</v>
      </c>
      <c r="O257" s="49" t="e">
        <f>Table1[[#This Row],[Order quantity]]+Table1[[#This Row],[quantity on-hand]]-Table1[[#This Row],[extended quantity]]</f>
        <v>#DIV/0!</v>
      </c>
      <c r="P257" s="51">
        <f>IFERROR(Table1[[#This Row],[Order quantity]]*(Table1[[#This Row],[Cost ]]+Table1[[#This Row],[shipping]]+Table1[[#This Row],[Tax]]),0)</f>
        <v>0</v>
      </c>
      <c r="Q257" s="36">
        <f>IFERROR(IF(Table1[[#This Row],[Order quantity]]=0,0,Table1[[#This Row],[leftover material]]*(Table1[[#This Row],[Cost ]]+Table1[[#This Row],[shipping]]+Table1[[#This Row],[Tax]])),0)</f>
        <v>0</v>
      </c>
      <c r="R257" s="36"/>
      <c r="S257" s="36">
        <f>IF(ISNA(VLOOKUP(Table1[[#This Row],[Part Number]],'Multi-level BOM'!V$4:V$449,1,FALSE)),0,Table1[[#This Row],[Remaining Extended cost]])</f>
        <v>0</v>
      </c>
    </row>
    <row r="258" spans="1:19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10"/>
      <c r="M258" s="40"/>
      <c r="N258" s="49" t="e">
        <f>CEILING((Table1[[#This Row],[extended quantity]]-Table1[[#This Row],[quantity on-hand]])/Table1[[#This Row],[Minimum order quantity]],1)*Table1[[#This Row],[Minimum order quantity]]</f>
        <v>#DIV/0!</v>
      </c>
      <c r="O258" s="49" t="e">
        <f>Table1[[#This Row],[Order quantity]]+Table1[[#This Row],[quantity on-hand]]-Table1[[#This Row],[extended quantity]]</f>
        <v>#DIV/0!</v>
      </c>
      <c r="P258" s="51">
        <f>IFERROR(Table1[[#This Row],[Order quantity]]*(Table1[[#This Row],[Cost ]]+Table1[[#This Row],[shipping]]+Table1[[#This Row],[Tax]]),0)</f>
        <v>0</v>
      </c>
      <c r="Q258" s="36">
        <f>IFERROR(IF(Table1[[#This Row],[Order quantity]]=0,0,Table1[[#This Row],[leftover material]]*(Table1[[#This Row],[Cost ]]+Table1[[#This Row],[shipping]]+Table1[[#This Row],[Tax]])),0)</f>
        <v>0</v>
      </c>
      <c r="R258" s="36"/>
      <c r="S258" s="36">
        <f>IF(ISNA(VLOOKUP(Table1[[#This Row],[Part Number]],'Multi-level BOM'!V$4:V$449,1,FALSE)),0,Table1[[#This Row],[Remaining Extended cost]])</f>
        <v>0</v>
      </c>
    </row>
    <row r="259" spans="1:19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10"/>
      <c r="M259" s="40"/>
      <c r="N259" s="49" t="e">
        <f>CEILING((Table1[[#This Row],[extended quantity]]-Table1[[#This Row],[quantity on-hand]])/Table1[[#This Row],[Minimum order quantity]],1)*Table1[[#This Row],[Minimum order quantity]]</f>
        <v>#DIV/0!</v>
      </c>
      <c r="O259" s="49" t="e">
        <f>Table1[[#This Row],[Order quantity]]+Table1[[#This Row],[quantity on-hand]]-Table1[[#This Row],[extended quantity]]</f>
        <v>#DIV/0!</v>
      </c>
      <c r="P259" s="51">
        <f>IFERROR(Table1[[#This Row],[Order quantity]]*(Table1[[#This Row],[Cost ]]+Table1[[#This Row],[shipping]]+Table1[[#This Row],[Tax]]),0)</f>
        <v>0</v>
      </c>
      <c r="Q259" s="36">
        <f>IFERROR(IF(Table1[[#This Row],[Order quantity]]=0,0,Table1[[#This Row],[leftover material]]*(Table1[[#This Row],[Cost ]]+Table1[[#This Row],[shipping]]+Table1[[#This Row],[Tax]])),0)</f>
        <v>0</v>
      </c>
      <c r="R259" s="36"/>
      <c r="S259" s="36">
        <f>IF(ISNA(VLOOKUP(Table1[[#This Row],[Part Number]],'Multi-level BOM'!V$4:V$449,1,FALSE)),0,Table1[[#This Row],[Remaining Extended cost]])</f>
        <v>0</v>
      </c>
    </row>
    <row r="260" spans="1:19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10"/>
      <c r="M260" s="40"/>
      <c r="N260" s="49" t="e">
        <f>CEILING((Table1[[#This Row],[extended quantity]]-Table1[[#This Row],[quantity on-hand]])/Table1[[#This Row],[Minimum order quantity]],1)*Table1[[#This Row],[Minimum order quantity]]</f>
        <v>#DIV/0!</v>
      </c>
      <c r="O260" s="49" t="e">
        <f>Table1[[#This Row],[Order quantity]]+Table1[[#This Row],[quantity on-hand]]-Table1[[#This Row],[extended quantity]]</f>
        <v>#DIV/0!</v>
      </c>
      <c r="P260" s="51">
        <f>IFERROR(Table1[[#This Row],[Order quantity]]*(Table1[[#This Row],[Cost ]]+Table1[[#This Row],[shipping]]+Table1[[#This Row],[Tax]]),0)</f>
        <v>0</v>
      </c>
      <c r="Q260" s="36">
        <f>IFERROR(IF(Table1[[#This Row],[Order quantity]]=0,0,Table1[[#This Row],[leftover material]]*(Table1[[#This Row],[Cost ]]+Table1[[#This Row],[shipping]]+Table1[[#This Row],[Tax]])),0)</f>
        <v>0</v>
      </c>
      <c r="R260" s="36"/>
      <c r="S260" s="36">
        <f>IF(ISNA(VLOOKUP(Table1[[#This Row],[Part Number]],'Multi-level BOM'!V$4:V$449,1,FALSE)),0,Table1[[#This Row],[Remaining Extended cost]])</f>
        <v>0</v>
      </c>
    </row>
    <row r="261" spans="1:19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10"/>
      <c r="M261" s="40"/>
      <c r="N261" s="49" t="e">
        <f>CEILING((Table1[[#This Row],[extended quantity]]-Table1[[#This Row],[quantity on-hand]])/Table1[[#This Row],[Minimum order quantity]],1)*Table1[[#This Row],[Minimum order quantity]]</f>
        <v>#DIV/0!</v>
      </c>
      <c r="O261" s="49" t="e">
        <f>Table1[[#This Row],[Order quantity]]+Table1[[#This Row],[quantity on-hand]]-Table1[[#This Row],[extended quantity]]</f>
        <v>#DIV/0!</v>
      </c>
      <c r="P261" s="51">
        <f>IFERROR(Table1[[#This Row],[Order quantity]]*(Table1[[#This Row],[Cost ]]+Table1[[#This Row],[shipping]]+Table1[[#This Row],[Tax]]),0)</f>
        <v>0</v>
      </c>
      <c r="Q261" s="36">
        <f>IFERROR(IF(Table1[[#This Row],[Order quantity]]=0,0,Table1[[#This Row],[leftover material]]*(Table1[[#This Row],[Cost ]]+Table1[[#This Row],[shipping]]+Table1[[#This Row],[Tax]])),0)</f>
        <v>0</v>
      </c>
      <c r="R261" s="36"/>
      <c r="S261" s="36">
        <f>IF(ISNA(VLOOKUP(Table1[[#This Row],[Part Number]],'Multi-level BOM'!V$4:V$449,1,FALSE)),0,Table1[[#This Row],[Remaining Extended cost]])</f>
        <v>0</v>
      </c>
    </row>
    <row r="262" spans="1:19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10"/>
      <c r="M262" s="40"/>
      <c r="N262" s="49" t="e">
        <f>CEILING((Table1[[#This Row],[extended quantity]]-Table1[[#This Row],[quantity on-hand]])/Table1[[#This Row],[Minimum order quantity]],1)*Table1[[#This Row],[Minimum order quantity]]</f>
        <v>#DIV/0!</v>
      </c>
      <c r="O262" s="49" t="e">
        <f>Table1[[#This Row],[Order quantity]]+Table1[[#This Row],[quantity on-hand]]-Table1[[#This Row],[extended quantity]]</f>
        <v>#DIV/0!</v>
      </c>
      <c r="P262" s="51">
        <f>IFERROR(Table1[[#This Row],[Order quantity]]*(Table1[[#This Row],[Cost ]]+Table1[[#This Row],[shipping]]+Table1[[#This Row],[Tax]]),0)</f>
        <v>0</v>
      </c>
      <c r="Q262" s="36">
        <f>IFERROR(IF(Table1[[#This Row],[Order quantity]]=0,0,Table1[[#This Row],[leftover material]]*(Table1[[#This Row],[Cost ]]+Table1[[#This Row],[shipping]]+Table1[[#This Row],[Tax]])),0)</f>
        <v>0</v>
      </c>
      <c r="R262" s="36"/>
      <c r="S262" s="36">
        <f>IF(ISNA(VLOOKUP(Table1[[#This Row],[Part Number]],'Multi-level BOM'!V$4:V$449,1,FALSE)),0,Table1[[#This Row],[Remaining Extended cost]])</f>
        <v>0</v>
      </c>
    </row>
    <row r="263" spans="1:19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10"/>
      <c r="M263" s="40"/>
      <c r="N263" s="49" t="e">
        <f>CEILING((Table1[[#This Row],[extended quantity]]-Table1[[#This Row],[quantity on-hand]])/Table1[[#This Row],[Minimum order quantity]],1)*Table1[[#This Row],[Minimum order quantity]]</f>
        <v>#DIV/0!</v>
      </c>
      <c r="O263" s="49" t="e">
        <f>Table1[[#This Row],[Order quantity]]+Table1[[#This Row],[quantity on-hand]]-Table1[[#This Row],[extended quantity]]</f>
        <v>#DIV/0!</v>
      </c>
      <c r="P263" s="51">
        <f>IFERROR(Table1[[#This Row],[Order quantity]]*(Table1[[#This Row],[Cost ]]+Table1[[#This Row],[shipping]]+Table1[[#This Row],[Tax]]),0)</f>
        <v>0</v>
      </c>
      <c r="Q263" s="36">
        <f>IFERROR(IF(Table1[[#This Row],[Order quantity]]=0,0,Table1[[#This Row],[leftover material]]*(Table1[[#This Row],[Cost ]]+Table1[[#This Row],[shipping]]+Table1[[#This Row],[Tax]])),0)</f>
        <v>0</v>
      </c>
      <c r="R263" s="36"/>
      <c r="S263" s="36">
        <f>IF(ISNA(VLOOKUP(Table1[[#This Row],[Part Number]],'Multi-level BOM'!V$4:V$449,1,FALSE)),0,Table1[[#This Row],[Remaining Extended cost]])</f>
        <v>0</v>
      </c>
    </row>
    <row r="264" spans="1:19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10"/>
      <c r="M264" s="40"/>
      <c r="N264" s="49" t="e">
        <f>CEILING((Table1[[#This Row],[extended quantity]]-Table1[[#This Row],[quantity on-hand]])/Table1[[#This Row],[Minimum order quantity]],1)*Table1[[#This Row],[Minimum order quantity]]</f>
        <v>#DIV/0!</v>
      </c>
      <c r="O264" s="49" t="e">
        <f>Table1[[#This Row],[Order quantity]]+Table1[[#This Row],[quantity on-hand]]-Table1[[#This Row],[extended quantity]]</f>
        <v>#DIV/0!</v>
      </c>
      <c r="P264" s="51">
        <f>IFERROR(Table1[[#This Row],[Order quantity]]*(Table1[[#This Row],[Cost ]]+Table1[[#This Row],[shipping]]+Table1[[#This Row],[Tax]]),0)</f>
        <v>0</v>
      </c>
      <c r="Q264" s="36">
        <f>IFERROR(IF(Table1[[#This Row],[Order quantity]]=0,0,Table1[[#This Row],[leftover material]]*(Table1[[#This Row],[Cost ]]+Table1[[#This Row],[shipping]]+Table1[[#This Row],[Tax]])),0)</f>
        <v>0</v>
      </c>
      <c r="R264" s="36"/>
      <c r="S264" s="36">
        <f>IF(ISNA(VLOOKUP(Table1[[#This Row],[Part Number]],'Multi-level BOM'!V$4:V$449,1,FALSE)),0,Table1[[#This Row],[Remaining Extended cost]])</f>
        <v>0</v>
      </c>
    </row>
    <row r="265" spans="1:19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10"/>
      <c r="M265" s="40"/>
      <c r="N265" s="49" t="e">
        <f>CEILING((Table1[[#This Row],[extended quantity]]-Table1[[#This Row],[quantity on-hand]])/Table1[[#This Row],[Minimum order quantity]],1)*Table1[[#This Row],[Minimum order quantity]]</f>
        <v>#DIV/0!</v>
      </c>
      <c r="O265" s="49" t="e">
        <f>Table1[[#This Row],[Order quantity]]+Table1[[#This Row],[quantity on-hand]]-Table1[[#This Row],[extended quantity]]</f>
        <v>#DIV/0!</v>
      </c>
      <c r="P265" s="51">
        <f>IFERROR(Table1[[#This Row],[Order quantity]]*(Table1[[#This Row],[Cost ]]+Table1[[#This Row],[shipping]]+Table1[[#This Row],[Tax]]),0)</f>
        <v>0</v>
      </c>
      <c r="Q265" s="36">
        <f>IFERROR(IF(Table1[[#This Row],[Order quantity]]=0,0,Table1[[#This Row],[leftover material]]*(Table1[[#This Row],[Cost ]]+Table1[[#This Row],[shipping]]+Table1[[#This Row],[Tax]])),0)</f>
        <v>0</v>
      </c>
      <c r="R265" s="36"/>
      <c r="S265" s="36">
        <f>IF(ISNA(VLOOKUP(Table1[[#This Row],[Part Number]],'Multi-level BOM'!V$4:V$449,1,FALSE)),0,Table1[[#This Row],[Remaining Extended cost]])</f>
        <v>0</v>
      </c>
    </row>
    <row r="266" spans="1:19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10"/>
      <c r="M266" s="40"/>
      <c r="N266" s="49" t="e">
        <f>CEILING((Table1[[#This Row],[extended quantity]]-Table1[[#This Row],[quantity on-hand]])/Table1[[#This Row],[Minimum order quantity]],1)*Table1[[#This Row],[Minimum order quantity]]</f>
        <v>#DIV/0!</v>
      </c>
      <c r="O266" s="49" t="e">
        <f>Table1[[#This Row],[Order quantity]]+Table1[[#This Row],[quantity on-hand]]-Table1[[#This Row],[extended quantity]]</f>
        <v>#DIV/0!</v>
      </c>
      <c r="P266" s="51">
        <f>IFERROR(Table1[[#This Row],[Order quantity]]*(Table1[[#This Row],[Cost ]]+Table1[[#This Row],[shipping]]+Table1[[#This Row],[Tax]]),0)</f>
        <v>0</v>
      </c>
      <c r="Q266" s="36">
        <f>IFERROR(IF(Table1[[#This Row],[Order quantity]]=0,0,Table1[[#This Row],[leftover material]]*(Table1[[#This Row],[Cost ]]+Table1[[#This Row],[shipping]]+Table1[[#This Row],[Tax]])),0)</f>
        <v>0</v>
      </c>
      <c r="R266" s="36"/>
      <c r="S266" s="36">
        <f>IF(ISNA(VLOOKUP(Table1[[#This Row],[Part Number]],'Multi-level BOM'!V$4:V$449,1,FALSE)),0,Table1[[#This Row],[Remaining Extended cost]])</f>
        <v>0</v>
      </c>
    </row>
    <row r="267" spans="1:19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10"/>
      <c r="M267" s="40"/>
      <c r="N267" s="49" t="e">
        <f>CEILING((Table1[[#This Row],[extended quantity]]-Table1[[#This Row],[quantity on-hand]])/Table1[[#This Row],[Minimum order quantity]],1)*Table1[[#This Row],[Minimum order quantity]]</f>
        <v>#DIV/0!</v>
      </c>
      <c r="O267" s="49" t="e">
        <f>Table1[[#This Row],[Order quantity]]+Table1[[#This Row],[quantity on-hand]]-Table1[[#This Row],[extended quantity]]</f>
        <v>#DIV/0!</v>
      </c>
      <c r="P267" s="51">
        <f>IFERROR(Table1[[#This Row],[Order quantity]]*(Table1[[#This Row],[Cost ]]+Table1[[#This Row],[shipping]]+Table1[[#This Row],[Tax]]),0)</f>
        <v>0</v>
      </c>
      <c r="Q267" s="36">
        <f>IFERROR(IF(Table1[[#This Row],[Order quantity]]=0,0,Table1[[#This Row],[leftover material]]*(Table1[[#This Row],[Cost ]]+Table1[[#This Row],[shipping]]+Table1[[#This Row],[Tax]])),0)</f>
        <v>0</v>
      </c>
      <c r="R267" s="36"/>
      <c r="S267" s="36">
        <f>IF(ISNA(VLOOKUP(Table1[[#This Row],[Part Number]],'Multi-level BOM'!V$4:V$449,1,FALSE)),0,Table1[[#This Row],[Remaining Extended cost]])</f>
        <v>0</v>
      </c>
    </row>
    <row r="268" spans="1:19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10"/>
      <c r="M268" s="40"/>
      <c r="N268" s="49" t="e">
        <f>CEILING((Table1[[#This Row],[extended quantity]]-Table1[[#This Row],[quantity on-hand]])/Table1[[#This Row],[Minimum order quantity]],1)*Table1[[#This Row],[Minimum order quantity]]</f>
        <v>#DIV/0!</v>
      </c>
      <c r="O268" s="49" t="e">
        <f>Table1[[#This Row],[Order quantity]]+Table1[[#This Row],[quantity on-hand]]-Table1[[#This Row],[extended quantity]]</f>
        <v>#DIV/0!</v>
      </c>
      <c r="P268" s="51">
        <f>IFERROR(Table1[[#This Row],[Order quantity]]*(Table1[[#This Row],[Cost ]]+Table1[[#This Row],[shipping]]+Table1[[#This Row],[Tax]]),0)</f>
        <v>0</v>
      </c>
      <c r="Q268" s="36">
        <f>IFERROR(IF(Table1[[#This Row],[Order quantity]]=0,0,Table1[[#This Row],[leftover material]]*(Table1[[#This Row],[Cost ]]+Table1[[#This Row],[shipping]]+Table1[[#This Row],[Tax]])),0)</f>
        <v>0</v>
      </c>
      <c r="R268" s="36"/>
      <c r="S268" s="36">
        <f>IF(ISNA(VLOOKUP(Table1[[#This Row],[Part Number]],'Multi-level BOM'!V$4:V$449,1,FALSE)),0,Table1[[#This Row],[Remaining Extended cost]])</f>
        <v>0</v>
      </c>
    </row>
    <row r="269" spans="1:19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10"/>
      <c r="M269" s="40"/>
      <c r="N269" s="49" t="e">
        <f>CEILING((Table1[[#This Row],[extended quantity]]-Table1[[#This Row],[quantity on-hand]])/Table1[[#This Row],[Minimum order quantity]],1)*Table1[[#This Row],[Minimum order quantity]]</f>
        <v>#DIV/0!</v>
      </c>
      <c r="O269" s="49" t="e">
        <f>Table1[[#This Row],[Order quantity]]+Table1[[#This Row],[quantity on-hand]]-Table1[[#This Row],[extended quantity]]</f>
        <v>#DIV/0!</v>
      </c>
      <c r="P269" s="51">
        <f>IFERROR(Table1[[#This Row],[Order quantity]]*(Table1[[#This Row],[Cost ]]+Table1[[#This Row],[shipping]]+Table1[[#This Row],[Tax]]),0)</f>
        <v>0</v>
      </c>
      <c r="Q269" s="36">
        <f>IFERROR(IF(Table1[[#This Row],[Order quantity]]=0,0,Table1[[#This Row],[leftover material]]*(Table1[[#This Row],[Cost ]]+Table1[[#This Row],[shipping]]+Table1[[#This Row],[Tax]])),0)</f>
        <v>0</v>
      </c>
      <c r="R269" s="36"/>
      <c r="S269" s="36">
        <f>IF(ISNA(VLOOKUP(Table1[[#This Row],[Part Number]],'Multi-level BOM'!V$4:V$449,1,FALSE)),0,Table1[[#This Row],[Remaining Extended cost]])</f>
        <v>0</v>
      </c>
    </row>
    <row r="270" spans="1:19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10"/>
      <c r="M270" s="40"/>
      <c r="N270" s="49" t="e">
        <f>CEILING((Table1[[#This Row],[extended quantity]]-Table1[[#This Row],[quantity on-hand]])/Table1[[#This Row],[Minimum order quantity]],1)*Table1[[#This Row],[Minimum order quantity]]</f>
        <v>#DIV/0!</v>
      </c>
      <c r="O270" s="49" t="e">
        <f>Table1[[#This Row],[Order quantity]]+Table1[[#This Row],[quantity on-hand]]-Table1[[#This Row],[extended quantity]]</f>
        <v>#DIV/0!</v>
      </c>
      <c r="P270" s="51">
        <f>IFERROR(Table1[[#This Row],[Order quantity]]*(Table1[[#This Row],[Cost ]]+Table1[[#This Row],[shipping]]+Table1[[#This Row],[Tax]]),0)</f>
        <v>0</v>
      </c>
      <c r="Q270" s="36">
        <f>IFERROR(IF(Table1[[#This Row],[Order quantity]]=0,0,Table1[[#This Row],[leftover material]]*(Table1[[#This Row],[Cost ]]+Table1[[#This Row],[shipping]]+Table1[[#This Row],[Tax]])),0)</f>
        <v>0</v>
      </c>
      <c r="R270" s="36"/>
      <c r="S270" s="36">
        <f>IF(ISNA(VLOOKUP(Table1[[#This Row],[Part Number]],'Multi-level BOM'!V$4:V$449,1,FALSE)),0,Table1[[#This Row],[Remaining Extended cost]])</f>
        <v>0</v>
      </c>
    </row>
    <row r="271" spans="1:19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10"/>
      <c r="M271" s="40"/>
      <c r="N271" s="49" t="e">
        <f>CEILING((Table1[[#This Row],[extended quantity]]-Table1[[#This Row],[quantity on-hand]])/Table1[[#This Row],[Minimum order quantity]],1)*Table1[[#This Row],[Minimum order quantity]]</f>
        <v>#DIV/0!</v>
      </c>
      <c r="O271" s="49" t="e">
        <f>Table1[[#This Row],[Order quantity]]+Table1[[#This Row],[quantity on-hand]]-Table1[[#This Row],[extended quantity]]</f>
        <v>#DIV/0!</v>
      </c>
      <c r="P271" s="51">
        <f>IFERROR(Table1[[#This Row],[Order quantity]]*(Table1[[#This Row],[Cost ]]+Table1[[#This Row],[shipping]]+Table1[[#This Row],[Tax]]),0)</f>
        <v>0</v>
      </c>
      <c r="Q271" s="36">
        <f>IFERROR(IF(Table1[[#This Row],[Order quantity]]=0,0,Table1[[#This Row],[leftover material]]*(Table1[[#This Row],[Cost ]]+Table1[[#This Row],[shipping]]+Table1[[#This Row],[Tax]])),0)</f>
        <v>0</v>
      </c>
      <c r="R271" s="36"/>
      <c r="S271" s="36">
        <f>IF(ISNA(VLOOKUP(Table1[[#This Row],[Part Number]],'Multi-level BOM'!V$4:V$449,1,FALSE)),0,Table1[[#This Row],[Remaining Extended cost]])</f>
        <v>0</v>
      </c>
    </row>
    <row r="272" spans="1:19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10"/>
      <c r="M272" s="40"/>
      <c r="N272" s="49" t="e">
        <f>CEILING((Table1[[#This Row],[extended quantity]]-Table1[[#This Row],[quantity on-hand]])/Table1[[#This Row],[Minimum order quantity]],1)*Table1[[#This Row],[Minimum order quantity]]</f>
        <v>#DIV/0!</v>
      </c>
      <c r="O272" s="49" t="e">
        <f>Table1[[#This Row],[Order quantity]]+Table1[[#This Row],[quantity on-hand]]-Table1[[#This Row],[extended quantity]]</f>
        <v>#DIV/0!</v>
      </c>
      <c r="P272" s="51">
        <f>IFERROR(Table1[[#This Row],[Order quantity]]*(Table1[[#This Row],[Cost ]]+Table1[[#This Row],[shipping]]+Table1[[#This Row],[Tax]]),0)</f>
        <v>0</v>
      </c>
      <c r="Q272" s="36">
        <f>IFERROR(IF(Table1[[#This Row],[Order quantity]]=0,0,Table1[[#This Row],[leftover material]]*(Table1[[#This Row],[Cost ]]+Table1[[#This Row],[shipping]]+Table1[[#This Row],[Tax]])),0)</f>
        <v>0</v>
      </c>
      <c r="R272" s="36"/>
      <c r="S272" s="36">
        <f>IF(ISNA(VLOOKUP(Table1[[#This Row],[Part Number]],'Multi-level BOM'!V$4:V$449,1,FALSE)),0,Table1[[#This Row],[Remaining Extended cost]])</f>
        <v>0</v>
      </c>
    </row>
    <row r="273" spans="1:19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10"/>
      <c r="M273" s="40"/>
      <c r="N273" s="49" t="e">
        <f>CEILING((Table1[[#This Row],[extended quantity]]-Table1[[#This Row],[quantity on-hand]])/Table1[[#This Row],[Minimum order quantity]],1)*Table1[[#This Row],[Minimum order quantity]]</f>
        <v>#DIV/0!</v>
      </c>
      <c r="O273" s="49" t="e">
        <f>Table1[[#This Row],[Order quantity]]+Table1[[#This Row],[quantity on-hand]]-Table1[[#This Row],[extended quantity]]</f>
        <v>#DIV/0!</v>
      </c>
      <c r="P273" s="51">
        <f>IFERROR(Table1[[#This Row],[Order quantity]]*(Table1[[#This Row],[Cost ]]+Table1[[#This Row],[shipping]]+Table1[[#This Row],[Tax]]),0)</f>
        <v>0</v>
      </c>
      <c r="Q273" s="36">
        <f>IFERROR(IF(Table1[[#This Row],[Order quantity]]=0,0,Table1[[#This Row],[leftover material]]*(Table1[[#This Row],[Cost ]]+Table1[[#This Row],[shipping]]+Table1[[#This Row],[Tax]])),0)</f>
        <v>0</v>
      </c>
      <c r="R273" s="36"/>
      <c r="S273" s="36">
        <f>IF(ISNA(VLOOKUP(Table1[[#This Row],[Part Number]],'Multi-level BOM'!V$4:V$449,1,FALSE)),0,Table1[[#This Row],[Remaining Extended cost]])</f>
        <v>0</v>
      </c>
    </row>
    <row r="274" spans="1:19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10"/>
      <c r="M274" s="40"/>
      <c r="N274" s="49" t="e">
        <f>CEILING((Table1[[#This Row],[extended quantity]]-Table1[[#This Row],[quantity on-hand]])/Table1[[#This Row],[Minimum order quantity]],1)*Table1[[#This Row],[Minimum order quantity]]</f>
        <v>#DIV/0!</v>
      </c>
      <c r="O274" s="49" t="e">
        <f>Table1[[#This Row],[Order quantity]]+Table1[[#This Row],[quantity on-hand]]-Table1[[#This Row],[extended quantity]]</f>
        <v>#DIV/0!</v>
      </c>
      <c r="P274" s="51">
        <f>IFERROR(Table1[[#This Row],[Order quantity]]*(Table1[[#This Row],[Cost ]]+Table1[[#This Row],[shipping]]+Table1[[#This Row],[Tax]]),0)</f>
        <v>0</v>
      </c>
      <c r="Q274" s="36">
        <f>IFERROR(IF(Table1[[#This Row],[Order quantity]]=0,0,Table1[[#This Row],[leftover material]]*(Table1[[#This Row],[Cost ]]+Table1[[#This Row],[shipping]]+Table1[[#This Row],[Tax]])),0)</f>
        <v>0</v>
      </c>
      <c r="R274" s="36"/>
      <c r="S274" s="36">
        <f>IF(ISNA(VLOOKUP(Table1[[#This Row],[Part Number]],'Multi-level BOM'!V$4:V$449,1,FALSE)),0,Table1[[#This Row],[Remaining Extended cost]])</f>
        <v>0</v>
      </c>
    </row>
    <row r="275" spans="1:19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10"/>
      <c r="M275" s="40"/>
      <c r="N275" s="49" t="e">
        <f>CEILING((Table1[[#This Row],[extended quantity]]-Table1[[#This Row],[quantity on-hand]])/Table1[[#This Row],[Minimum order quantity]],1)*Table1[[#This Row],[Minimum order quantity]]</f>
        <v>#DIV/0!</v>
      </c>
      <c r="O275" s="49" t="e">
        <f>Table1[[#This Row],[Order quantity]]+Table1[[#This Row],[quantity on-hand]]-Table1[[#This Row],[extended quantity]]</f>
        <v>#DIV/0!</v>
      </c>
      <c r="P275" s="51">
        <f>IFERROR(Table1[[#This Row],[Order quantity]]*(Table1[[#This Row],[Cost ]]+Table1[[#This Row],[shipping]]+Table1[[#This Row],[Tax]]),0)</f>
        <v>0</v>
      </c>
      <c r="Q275" s="36">
        <f>IFERROR(IF(Table1[[#This Row],[Order quantity]]=0,0,Table1[[#This Row],[leftover material]]*(Table1[[#This Row],[Cost ]]+Table1[[#This Row],[shipping]]+Table1[[#This Row],[Tax]])),0)</f>
        <v>0</v>
      </c>
      <c r="R275" s="36"/>
      <c r="S275" s="36">
        <f>IF(ISNA(VLOOKUP(Table1[[#This Row],[Part Number]],'Multi-level BOM'!V$4:V$449,1,FALSE)),0,Table1[[#This Row],[Remaining Extended cost]])</f>
        <v>0</v>
      </c>
    </row>
    <row r="276" spans="1:19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10"/>
      <c r="M276" s="40"/>
      <c r="N276" s="49" t="e">
        <f>CEILING((Table1[[#This Row],[extended quantity]]-Table1[[#This Row],[quantity on-hand]])/Table1[[#This Row],[Minimum order quantity]],1)*Table1[[#This Row],[Minimum order quantity]]</f>
        <v>#DIV/0!</v>
      </c>
      <c r="O276" s="49" t="e">
        <f>Table1[[#This Row],[Order quantity]]+Table1[[#This Row],[quantity on-hand]]-Table1[[#This Row],[extended quantity]]</f>
        <v>#DIV/0!</v>
      </c>
      <c r="P276" s="51">
        <f>IFERROR(Table1[[#This Row],[Order quantity]]*(Table1[[#This Row],[Cost ]]+Table1[[#This Row],[shipping]]+Table1[[#This Row],[Tax]]),0)</f>
        <v>0</v>
      </c>
      <c r="Q276" s="36">
        <f>IFERROR(IF(Table1[[#This Row],[Order quantity]]=0,0,Table1[[#This Row],[leftover material]]*(Table1[[#This Row],[Cost ]]+Table1[[#This Row],[shipping]]+Table1[[#This Row],[Tax]])),0)</f>
        <v>0</v>
      </c>
      <c r="R276" s="36"/>
      <c r="S276" s="36">
        <f>IF(ISNA(VLOOKUP(Table1[[#This Row],[Part Number]],'Multi-level BOM'!V$4:V$449,1,FALSE)),0,Table1[[#This Row],[Remaining Extended cost]])</f>
        <v>0</v>
      </c>
    </row>
    <row r="277" spans="1:19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10"/>
      <c r="M277" s="40"/>
      <c r="N277" s="49" t="e">
        <f>CEILING((Table1[[#This Row],[extended quantity]]-Table1[[#This Row],[quantity on-hand]])/Table1[[#This Row],[Minimum order quantity]],1)*Table1[[#This Row],[Minimum order quantity]]</f>
        <v>#DIV/0!</v>
      </c>
      <c r="O277" s="49" t="e">
        <f>Table1[[#This Row],[Order quantity]]+Table1[[#This Row],[quantity on-hand]]-Table1[[#This Row],[extended quantity]]</f>
        <v>#DIV/0!</v>
      </c>
      <c r="P277" s="51">
        <f>IFERROR(Table1[[#This Row],[Order quantity]]*(Table1[[#This Row],[Cost ]]+Table1[[#This Row],[shipping]]+Table1[[#This Row],[Tax]]),0)</f>
        <v>0</v>
      </c>
      <c r="Q277" s="36">
        <f>IFERROR(IF(Table1[[#This Row],[Order quantity]]=0,0,Table1[[#This Row],[leftover material]]*(Table1[[#This Row],[Cost ]]+Table1[[#This Row],[shipping]]+Table1[[#This Row],[Tax]])),0)</f>
        <v>0</v>
      </c>
      <c r="R277" s="36"/>
      <c r="S277" s="36">
        <f>IF(ISNA(VLOOKUP(Table1[[#This Row],[Part Number]],'Multi-level BOM'!V$4:V$449,1,FALSE)),0,Table1[[#This Row],[Remaining Extended cost]])</f>
        <v>0</v>
      </c>
    </row>
    <row r="278" spans="1:19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10"/>
      <c r="M278" s="40"/>
      <c r="N278" s="49" t="e">
        <f>CEILING((Table1[[#This Row],[extended quantity]]-Table1[[#This Row],[quantity on-hand]])/Table1[[#This Row],[Minimum order quantity]],1)*Table1[[#This Row],[Minimum order quantity]]</f>
        <v>#DIV/0!</v>
      </c>
      <c r="O278" s="49" t="e">
        <f>Table1[[#This Row],[Order quantity]]+Table1[[#This Row],[quantity on-hand]]-Table1[[#This Row],[extended quantity]]</f>
        <v>#DIV/0!</v>
      </c>
      <c r="P278" s="51">
        <f>IFERROR(Table1[[#This Row],[Order quantity]]*(Table1[[#This Row],[Cost ]]+Table1[[#This Row],[shipping]]+Table1[[#This Row],[Tax]]),0)</f>
        <v>0</v>
      </c>
      <c r="Q278" s="36">
        <f>IFERROR(IF(Table1[[#This Row],[Order quantity]]=0,0,Table1[[#This Row],[leftover material]]*(Table1[[#This Row],[Cost ]]+Table1[[#This Row],[shipping]]+Table1[[#This Row],[Tax]])),0)</f>
        <v>0</v>
      </c>
      <c r="R278" s="36"/>
      <c r="S278" s="36">
        <f>IF(ISNA(VLOOKUP(Table1[[#This Row],[Part Number]],'Multi-level BOM'!V$4:V$449,1,FALSE)),0,Table1[[#This Row],[Remaining Extended cost]])</f>
        <v>0</v>
      </c>
    </row>
    <row r="279" spans="1:19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10"/>
      <c r="M279" s="40"/>
      <c r="N279" s="49" t="e">
        <f>CEILING((Table1[[#This Row],[extended quantity]]-Table1[[#This Row],[quantity on-hand]])/Table1[[#This Row],[Minimum order quantity]],1)*Table1[[#This Row],[Minimum order quantity]]</f>
        <v>#DIV/0!</v>
      </c>
      <c r="O279" s="49" t="e">
        <f>Table1[[#This Row],[Order quantity]]+Table1[[#This Row],[quantity on-hand]]-Table1[[#This Row],[extended quantity]]</f>
        <v>#DIV/0!</v>
      </c>
      <c r="P279" s="51">
        <f>IFERROR(Table1[[#This Row],[Order quantity]]*(Table1[[#This Row],[Cost ]]+Table1[[#This Row],[shipping]]+Table1[[#This Row],[Tax]]),0)</f>
        <v>0</v>
      </c>
      <c r="Q279" s="36">
        <f>IFERROR(IF(Table1[[#This Row],[Order quantity]]=0,0,Table1[[#This Row],[leftover material]]*(Table1[[#This Row],[Cost ]]+Table1[[#This Row],[shipping]]+Table1[[#This Row],[Tax]])),0)</f>
        <v>0</v>
      </c>
      <c r="R279" s="36"/>
      <c r="S279" s="36">
        <f>IF(ISNA(VLOOKUP(Table1[[#This Row],[Part Number]],'Multi-level BOM'!V$4:V$449,1,FALSE)),0,Table1[[#This Row],[Remaining Extended cost]])</f>
        <v>0</v>
      </c>
    </row>
    <row r="280" spans="1:19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10"/>
      <c r="M280" s="40"/>
      <c r="N280" s="49" t="e">
        <f>CEILING((Table1[[#This Row],[extended quantity]]-Table1[[#This Row],[quantity on-hand]])/Table1[[#This Row],[Minimum order quantity]],1)*Table1[[#This Row],[Minimum order quantity]]</f>
        <v>#DIV/0!</v>
      </c>
      <c r="O280" s="49" t="e">
        <f>Table1[[#This Row],[Order quantity]]+Table1[[#This Row],[quantity on-hand]]-Table1[[#This Row],[extended quantity]]</f>
        <v>#DIV/0!</v>
      </c>
      <c r="P280" s="51">
        <f>IFERROR(Table1[[#This Row],[Order quantity]]*(Table1[[#This Row],[Cost ]]+Table1[[#This Row],[shipping]]+Table1[[#This Row],[Tax]]),0)</f>
        <v>0</v>
      </c>
      <c r="Q280" s="36">
        <f>IFERROR(IF(Table1[[#This Row],[Order quantity]]=0,0,Table1[[#This Row],[leftover material]]*(Table1[[#This Row],[Cost ]]+Table1[[#This Row],[shipping]]+Table1[[#This Row],[Tax]])),0)</f>
        <v>0</v>
      </c>
      <c r="R280" s="36"/>
      <c r="S280" s="36">
        <f>IF(ISNA(VLOOKUP(Table1[[#This Row],[Part Number]],'Multi-level BOM'!V$4:V$449,1,FALSE)),0,Table1[[#This Row],[Remaining Extended cost]])</f>
        <v>0</v>
      </c>
    </row>
    <row r="281" spans="1:19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10"/>
      <c r="M281" s="40"/>
      <c r="N281" s="49" t="e">
        <f>CEILING((Table1[[#This Row],[extended quantity]]-Table1[[#This Row],[quantity on-hand]])/Table1[[#This Row],[Minimum order quantity]],1)*Table1[[#This Row],[Minimum order quantity]]</f>
        <v>#DIV/0!</v>
      </c>
      <c r="O281" s="49" t="e">
        <f>Table1[[#This Row],[Order quantity]]+Table1[[#This Row],[quantity on-hand]]-Table1[[#This Row],[extended quantity]]</f>
        <v>#DIV/0!</v>
      </c>
      <c r="P281" s="51">
        <f>IFERROR(Table1[[#This Row],[Order quantity]]*(Table1[[#This Row],[Cost ]]+Table1[[#This Row],[shipping]]+Table1[[#This Row],[Tax]]),0)</f>
        <v>0</v>
      </c>
      <c r="Q281" s="36">
        <f>IFERROR(IF(Table1[[#This Row],[Order quantity]]=0,0,Table1[[#This Row],[leftover material]]*(Table1[[#This Row],[Cost ]]+Table1[[#This Row],[shipping]]+Table1[[#This Row],[Tax]])),0)</f>
        <v>0</v>
      </c>
      <c r="R281" s="36"/>
      <c r="S281" s="36">
        <f>IF(ISNA(VLOOKUP(Table1[[#This Row],[Part Number]],'Multi-level BOM'!V$4:V$449,1,FALSE)),0,Table1[[#This Row],[Remaining Extended cost]])</f>
        <v>0</v>
      </c>
    </row>
    <row r="282" spans="1:19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10"/>
      <c r="M282" s="40"/>
      <c r="N282" s="49" t="e">
        <f>CEILING((Table1[[#This Row],[extended quantity]]-Table1[[#This Row],[quantity on-hand]])/Table1[[#This Row],[Minimum order quantity]],1)*Table1[[#This Row],[Minimum order quantity]]</f>
        <v>#DIV/0!</v>
      </c>
      <c r="O282" s="49" t="e">
        <f>Table1[[#This Row],[Order quantity]]+Table1[[#This Row],[quantity on-hand]]-Table1[[#This Row],[extended quantity]]</f>
        <v>#DIV/0!</v>
      </c>
      <c r="P282" s="51">
        <f>IFERROR(Table1[[#This Row],[Order quantity]]*(Table1[[#This Row],[Cost ]]+Table1[[#This Row],[shipping]]+Table1[[#This Row],[Tax]]),0)</f>
        <v>0</v>
      </c>
      <c r="Q282" s="36">
        <f>IFERROR(IF(Table1[[#This Row],[Order quantity]]=0,0,Table1[[#This Row],[leftover material]]*(Table1[[#This Row],[Cost ]]+Table1[[#This Row],[shipping]]+Table1[[#This Row],[Tax]])),0)</f>
        <v>0</v>
      </c>
      <c r="R282" s="36"/>
      <c r="S282" s="36">
        <f>IF(ISNA(VLOOKUP(Table1[[#This Row],[Part Number]],'Multi-level BOM'!V$4:V$449,1,FALSE)),0,Table1[[#This Row],[Remaining Extended cost]])</f>
        <v>0</v>
      </c>
    </row>
    <row r="283" spans="1:19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10"/>
      <c r="M283" s="40"/>
      <c r="N283" s="49" t="e">
        <f>CEILING((Table1[[#This Row],[extended quantity]]-Table1[[#This Row],[quantity on-hand]])/Table1[[#This Row],[Minimum order quantity]],1)*Table1[[#This Row],[Minimum order quantity]]</f>
        <v>#DIV/0!</v>
      </c>
      <c r="O283" s="49" t="e">
        <f>Table1[[#This Row],[Order quantity]]+Table1[[#This Row],[quantity on-hand]]-Table1[[#This Row],[extended quantity]]</f>
        <v>#DIV/0!</v>
      </c>
      <c r="P283" s="51">
        <f>IFERROR(Table1[[#This Row],[Order quantity]]*(Table1[[#This Row],[Cost ]]+Table1[[#This Row],[shipping]]+Table1[[#This Row],[Tax]]),0)</f>
        <v>0</v>
      </c>
      <c r="Q283" s="36">
        <f>IFERROR(IF(Table1[[#This Row],[Order quantity]]=0,0,Table1[[#This Row],[leftover material]]*(Table1[[#This Row],[Cost ]]+Table1[[#This Row],[shipping]]+Table1[[#This Row],[Tax]])),0)</f>
        <v>0</v>
      </c>
      <c r="R283" s="36"/>
      <c r="S283" s="36">
        <f>IF(ISNA(VLOOKUP(Table1[[#This Row],[Part Number]],'Multi-level BOM'!V$4:V$449,1,FALSE)),0,Table1[[#This Row],[Remaining Extended cost]])</f>
        <v>0</v>
      </c>
    </row>
    <row r="284" spans="1:19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10"/>
      <c r="M284" s="40"/>
      <c r="N284" s="49" t="e">
        <f>CEILING((Table1[[#This Row],[extended quantity]]-Table1[[#This Row],[quantity on-hand]])/Table1[[#This Row],[Minimum order quantity]],1)*Table1[[#This Row],[Minimum order quantity]]</f>
        <v>#DIV/0!</v>
      </c>
      <c r="O284" s="49" t="e">
        <f>Table1[[#This Row],[Order quantity]]+Table1[[#This Row],[quantity on-hand]]-Table1[[#This Row],[extended quantity]]</f>
        <v>#DIV/0!</v>
      </c>
      <c r="P284" s="51">
        <f>IFERROR(Table1[[#This Row],[Order quantity]]*(Table1[[#This Row],[Cost ]]+Table1[[#This Row],[shipping]]+Table1[[#This Row],[Tax]]),0)</f>
        <v>0</v>
      </c>
      <c r="Q284" s="36">
        <f>IFERROR(IF(Table1[[#This Row],[Order quantity]]=0,0,Table1[[#This Row],[leftover material]]*(Table1[[#This Row],[Cost ]]+Table1[[#This Row],[shipping]]+Table1[[#This Row],[Tax]])),0)</f>
        <v>0</v>
      </c>
      <c r="R284" s="36"/>
      <c r="S284" s="36">
        <f>IF(ISNA(VLOOKUP(Table1[[#This Row],[Part Number]],'Multi-level BOM'!V$4:V$449,1,FALSE)),0,Table1[[#This Row],[Remaining Extended cost]])</f>
        <v>0</v>
      </c>
    </row>
    <row r="285" spans="1:19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10"/>
      <c r="M285" s="40"/>
      <c r="N285" s="49" t="e">
        <f>CEILING((Table1[[#This Row],[extended quantity]]-Table1[[#This Row],[quantity on-hand]])/Table1[[#This Row],[Minimum order quantity]],1)*Table1[[#This Row],[Minimum order quantity]]</f>
        <v>#DIV/0!</v>
      </c>
      <c r="O285" s="49" t="e">
        <f>Table1[[#This Row],[Order quantity]]+Table1[[#This Row],[quantity on-hand]]-Table1[[#This Row],[extended quantity]]</f>
        <v>#DIV/0!</v>
      </c>
      <c r="P285" s="51">
        <f>IFERROR(Table1[[#This Row],[Order quantity]]*(Table1[[#This Row],[Cost ]]+Table1[[#This Row],[shipping]]+Table1[[#This Row],[Tax]]),0)</f>
        <v>0</v>
      </c>
      <c r="Q285" s="36">
        <f>IFERROR(IF(Table1[[#This Row],[Order quantity]]=0,0,Table1[[#This Row],[leftover material]]*(Table1[[#This Row],[Cost ]]+Table1[[#This Row],[shipping]]+Table1[[#This Row],[Tax]])),0)</f>
        <v>0</v>
      </c>
      <c r="R285" s="36"/>
      <c r="S285" s="36">
        <f>IF(ISNA(VLOOKUP(Table1[[#This Row],[Part Number]],'Multi-level BOM'!V$4:V$449,1,FALSE)),0,Table1[[#This Row],[Remaining Extended cost]])</f>
        <v>0</v>
      </c>
    </row>
    <row r="286" spans="1:19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10"/>
      <c r="M286" s="40"/>
      <c r="N286" s="49" t="e">
        <f>CEILING((Table1[[#This Row],[extended quantity]]-Table1[[#This Row],[quantity on-hand]])/Table1[[#This Row],[Minimum order quantity]],1)*Table1[[#This Row],[Minimum order quantity]]</f>
        <v>#DIV/0!</v>
      </c>
      <c r="O286" s="49" t="e">
        <f>Table1[[#This Row],[Order quantity]]+Table1[[#This Row],[quantity on-hand]]-Table1[[#This Row],[extended quantity]]</f>
        <v>#DIV/0!</v>
      </c>
      <c r="P286" s="51">
        <f>IFERROR(Table1[[#This Row],[Order quantity]]*(Table1[[#This Row],[Cost ]]+Table1[[#This Row],[shipping]]+Table1[[#This Row],[Tax]]),0)</f>
        <v>0</v>
      </c>
      <c r="Q286" s="36">
        <f>IFERROR(IF(Table1[[#This Row],[Order quantity]]=0,0,Table1[[#This Row],[leftover material]]*(Table1[[#This Row],[Cost ]]+Table1[[#This Row],[shipping]]+Table1[[#This Row],[Tax]])),0)</f>
        <v>0</v>
      </c>
      <c r="R286" s="36"/>
      <c r="S286" s="36">
        <f>IF(ISNA(VLOOKUP(Table1[[#This Row],[Part Number]],'Multi-level BOM'!V$4:V$449,1,FALSE)),0,Table1[[#This Row],[Remaining Extended cost]])</f>
        <v>0</v>
      </c>
    </row>
    <row r="287" spans="1:19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10"/>
      <c r="M287" s="40"/>
      <c r="N287" s="49" t="e">
        <f>CEILING((Table1[[#This Row],[extended quantity]]-Table1[[#This Row],[quantity on-hand]])/Table1[[#This Row],[Minimum order quantity]],1)*Table1[[#This Row],[Minimum order quantity]]</f>
        <v>#DIV/0!</v>
      </c>
      <c r="O287" s="49" t="e">
        <f>Table1[[#This Row],[Order quantity]]+Table1[[#This Row],[quantity on-hand]]-Table1[[#This Row],[extended quantity]]</f>
        <v>#DIV/0!</v>
      </c>
      <c r="P287" s="51">
        <f>IFERROR(Table1[[#This Row],[Order quantity]]*(Table1[[#This Row],[Cost ]]+Table1[[#This Row],[shipping]]+Table1[[#This Row],[Tax]]),0)</f>
        <v>0</v>
      </c>
      <c r="Q287" s="36">
        <f>IFERROR(IF(Table1[[#This Row],[Order quantity]]=0,0,Table1[[#This Row],[leftover material]]*(Table1[[#This Row],[Cost ]]+Table1[[#This Row],[shipping]]+Table1[[#This Row],[Tax]])),0)</f>
        <v>0</v>
      </c>
      <c r="R287" s="36"/>
      <c r="S287" s="36">
        <f>IF(ISNA(VLOOKUP(Table1[[#This Row],[Part Number]],'Multi-level BOM'!V$4:V$449,1,FALSE)),0,Table1[[#This Row],[Remaining Extended cost]])</f>
        <v>0</v>
      </c>
    </row>
    <row r="288" spans="1:19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10"/>
      <c r="M288" s="40"/>
      <c r="N288" s="49" t="e">
        <f>CEILING((Table1[[#This Row],[extended quantity]]-Table1[[#This Row],[quantity on-hand]])/Table1[[#This Row],[Minimum order quantity]],1)*Table1[[#This Row],[Minimum order quantity]]</f>
        <v>#DIV/0!</v>
      </c>
      <c r="O288" s="49" t="e">
        <f>Table1[[#This Row],[Order quantity]]+Table1[[#This Row],[quantity on-hand]]-Table1[[#This Row],[extended quantity]]</f>
        <v>#DIV/0!</v>
      </c>
      <c r="P288" s="51">
        <f>IFERROR(Table1[[#This Row],[Order quantity]]*(Table1[[#This Row],[Cost ]]+Table1[[#This Row],[shipping]]+Table1[[#This Row],[Tax]]),0)</f>
        <v>0</v>
      </c>
      <c r="Q288" s="36">
        <f>IFERROR(IF(Table1[[#This Row],[Order quantity]]=0,0,Table1[[#This Row],[leftover material]]*(Table1[[#This Row],[Cost ]]+Table1[[#This Row],[shipping]]+Table1[[#This Row],[Tax]])),0)</f>
        <v>0</v>
      </c>
      <c r="R288" s="36"/>
      <c r="S288" s="36">
        <f>IF(ISNA(VLOOKUP(Table1[[#This Row],[Part Number]],'Multi-level BOM'!V$4:V$449,1,FALSE)),0,Table1[[#This Row],[Remaining Extended cost]])</f>
        <v>0</v>
      </c>
    </row>
    <row r="289" spans="1:19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10"/>
      <c r="M289" s="40"/>
      <c r="N289" s="49" t="e">
        <f>CEILING((Table1[[#This Row],[extended quantity]]-Table1[[#This Row],[quantity on-hand]])/Table1[[#This Row],[Minimum order quantity]],1)*Table1[[#This Row],[Minimum order quantity]]</f>
        <v>#DIV/0!</v>
      </c>
      <c r="O289" s="49" t="e">
        <f>Table1[[#This Row],[Order quantity]]+Table1[[#This Row],[quantity on-hand]]-Table1[[#This Row],[extended quantity]]</f>
        <v>#DIV/0!</v>
      </c>
      <c r="P289" s="51">
        <f>IFERROR(Table1[[#This Row],[Order quantity]]*(Table1[[#This Row],[Cost ]]+Table1[[#This Row],[shipping]]+Table1[[#This Row],[Tax]]),0)</f>
        <v>0</v>
      </c>
      <c r="Q289" s="36">
        <f>IFERROR(IF(Table1[[#This Row],[Order quantity]]=0,0,Table1[[#This Row],[leftover material]]*(Table1[[#This Row],[Cost ]]+Table1[[#This Row],[shipping]]+Table1[[#This Row],[Tax]])),0)</f>
        <v>0</v>
      </c>
      <c r="R289" s="36"/>
      <c r="S289" s="36">
        <f>IF(ISNA(VLOOKUP(Table1[[#This Row],[Part Number]],'Multi-level BOM'!V$4:V$449,1,FALSE)),0,Table1[[#This Row],[Remaining Extended cost]])</f>
        <v>0</v>
      </c>
    </row>
    <row r="290" spans="1:19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10"/>
      <c r="M290" s="40"/>
      <c r="N290" s="49" t="e">
        <f>CEILING((Table1[[#This Row],[extended quantity]]-Table1[[#This Row],[quantity on-hand]])/Table1[[#This Row],[Minimum order quantity]],1)*Table1[[#This Row],[Minimum order quantity]]</f>
        <v>#DIV/0!</v>
      </c>
      <c r="O290" s="49" t="e">
        <f>Table1[[#This Row],[Order quantity]]+Table1[[#This Row],[quantity on-hand]]-Table1[[#This Row],[extended quantity]]</f>
        <v>#DIV/0!</v>
      </c>
      <c r="P290" s="51">
        <f>IFERROR(Table1[[#This Row],[Order quantity]]*(Table1[[#This Row],[Cost ]]+Table1[[#This Row],[shipping]]+Table1[[#This Row],[Tax]]),0)</f>
        <v>0</v>
      </c>
      <c r="Q290" s="36">
        <f>IFERROR(IF(Table1[[#This Row],[Order quantity]]=0,0,Table1[[#This Row],[leftover material]]*(Table1[[#This Row],[Cost ]]+Table1[[#This Row],[shipping]]+Table1[[#This Row],[Tax]])),0)</f>
        <v>0</v>
      </c>
      <c r="R290" s="36"/>
      <c r="S290" s="36">
        <f>IF(ISNA(VLOOKUP(Table1[[#This Row],[Part Number]],'Multi-level BOM'!V$4:V$449,1,FALSE)),0,Table1[[#This Row],[Remaining Extended cost]])</f>
        <v>0</v>
      </c>
    </row>
    <row r="291" spans="1:19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10"/>
      <c r="M291" s="40"/>
      <c r="N291" s="49" t="e">
        <f>CEILING((Table1[[#This Row],[extended quantity]]-Table1[[#This Row],[quantity on-hand]])/Table1[[#This Row],[Minimum order quantity]],1)*Table1[[#This Row],[Minimum order quantity]]</f>
        <v>#DIV/0!</v>
      </c>
      <c r="O291" s="49" t="e">
        <f>Table1[[#This Row],[Order quantity]]+Table1[[#This Row],[quantity on-hand]]-Table1[[#This Row],[extended quantity]]</f>
        <v>#DIV/0!</v>
      </c>
      <c r="P291" s="51">
        <f>IFERROR(Table1[[#This Row],[Order quantity]]*(Table1[[#This Row],[Cost ]]+Table1[[#This Row],[shipping]]+Table1[[#This Row],[Tax]]),0)</f>
        <v>0</v>
      </c>
      <c r="Q291" s="36">
        <f>IFERROR(IF(Table1[[#This Row],[Order quantity]]=0,0,Table1[[#This Row],[leftover material]]*(Table1[[#This Row],[Cost ]]+Table1[[#This Row],[shipping]]+Table1[[#This Row],[Tax]])),0)</f>
        <v>0</v>
      </c>
      <c r="R291" s="36"/>
      <c r="S291" s="36">
        <f>IF(ISNA(VLOOKUP(Table1[[#This Row],[Part Number]],'Multi-level BOM'!V$4:V$449,1,FALSE)),0,Table1[[#This Row],[Remaining Extended cost]])</f>
        <v>0</v>
      </c>
    </row>
    <row r="292" spans="1:19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10"/>
      <c r="M292" s="40"/>
      <c r="N292" s="49" t="e">
        <f>CEILING((Table1[[#This Row],[extended quantity]]-Table1[[#This Row],[quantity on-hand]])/Table1[[#This Row],[Minimum order quantity]],1)*Table1[[#This Row],[Minimum order quantity]]</f>
        <v>#DIV/0!</v>
      </c>
      <c r="O292" s="49" t="e">
        <f>Table1[[#This Row],[Order quantity]]+Table1[[#This Row],[quantity on-hand]]-Table1[[#This Row],[extended quantity]]</f>
        <v>#DIV/0!</v>
      </c>
      <c r="P292" s="51">
        <f>IFERROR(Table1[[#This Row],[Order quantity]]*(Table1[[#This Row],[Cost ]]+Table1[[#This Row],[shipping]]+Table1[[#This Row],[Tax]]),0)</f>
        <v>0</v>
      </c>
      <c r="Q292" s="36">
        <f>IFERROR(IF(Table1[[#This Row],[Order quantity]]=0,0,Table1[[#This Row],[leftover material]]*(Table1[[#This Row],[Cost ]]+Table1[[#This Row],[shipping]]+Table1[[#This Row],[Tax]])),0)</f>
        <v>0</v>
      </c>
      <c r="R292" s="36"/>
      <c r="S292" s="36">
        <f>IF(ISNA(VLOOKUP(Table1[[#This Row],[Part Number]],'Multi-level BOM'!V$4:V$449,1,FALSE)),0,Table1[[#This Row],[Remaining Extended cost]])</f>
        <v>0</v>
      </c>
    </row>
    <row r="293" spans="1:19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10"/>
      <c r="M293" s="40"/>
      <c r="N293" s="49" t="e">
        <f>CEILING((Table1[[#This Row],[extended quantity]]-Table1[[#This Row],[quantity on-hand]])/Table1[[#This Row],[Minimum order quantity]],1)*Table1[[#This Row],[Minimum order quantity]]</f>
        <v>#DIV/0!</v>
      </c>
      <c r="O293" s="49" t="e">
        <f>Table1[[#This Row],[Order quantity]]+Table1[[#This Row],[quantity on-hand]]-Table1[[#This Row],[extended quantity]]</f>
        <v>#DIV/0!</v>
      </c>
      <c r="P293" s="51">
        <f>IFERROR(Table1[[#This Row],[Order quantity]]*(Table1[[#This Row],[Cost ]]+Table1[[#This Row],[shipping]]+Table1[[#This Row],[Tax]]),0)</f>
        <v>0</v>
      </c>
      <c r="Q293" s="36">
        <f>IFERROR(IF(Table1[[#This Row],[Order quantity]]=0,0,Table1[[#This Row],[leftover material]]*(Table1[[#This Row],[Cost ]]+Table1[[#This Row],[shipping]]+Table1[[#This Row],[Tax]])),0)</f>
        <v>0</v>
      </c>
      <c r="R293" s="36"/>
      <c r="S293" s="36">
        <f>IF(ISNA(VLOOKUP(Table1[[#This Row],[Part Number]],'Multi-level BOM'!V$4:V$449,1,FALSE)),0,Table1[[#This Row],[Remaining Extended cost]])</f>
        <v>0</v>
      </c>
    </row>
    <row r="294" spans="1:19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10"/>
      <c r="M294" s="40"/>
      <c r="N294" s="49" t="e">
        <f>CEILING((Table1[[#This Row],[extended quantity]]-Table1[[#This Row],[quantity on-hand]])/Table1[[#This Row],[Minimum order quantity]],1)*Table1[[#This Row],[Minimum order quantity]]</f>
        <v>#DIV/0!</v>
      </c>
      <c r="O294" s="49" t="e">
        <f>Table1[[#This Row],[Order quantity]]+Table1[[#This Row],[quantity on-hand]]-Table1[[#This Row],[extended quantity]]</f>
        <v>#DIV/0!</v>
      </c>
      <c r="P294" s="51">
        <f>IFERROR(Table1[[#This Row],[Order quantity]]*(Table1[[#This Row],[Cost ]]+Table1[[#This Row],[shipping]]+Table1[[#This Row],[Tax]]),0)</f>
        <v>0</v>
      </c>
      <c r="Q294" s="36">
        <f>IFERROR(IF(Table1[[#This Row],[Order quantity]]=0,0,Table1[[#This Row],[leftover material]]*(Table1[[#This Row],[Cost ]]+Table1[[#This Row],[shipping]]+Table1[[#This Row],[Tax]])),0)</f>
        <v>0</v>
      </c>
      <c r="R294" s="36"/>
      <c r="S294" s="36">
        <f>IF(ISNA(VLOOKUP(Table1[[#This Row],[Part Number]],'Multi-level BOM'!V$4:V$449,1,FALSE)),0,Table1[[#This Row],[Remaining Extended cost]])</f>
        <v>0</v>
      </c>
    </row>
    <row r="295" spans="1:19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10"/>
      <c r="M295" s="40"/>
      <c r="N295" s="49" t="e">
        <f>CEILING((Table1[[#This Row],[extended quantity]]-Table1[[#This Row],[quantity on-hand]])/Table1[[#This Row],[Minimum order quantity]],1)*Table1[[#This Row],[Minimum order quantity]]</f>
        <v>#DIV/0!</v>
      </c>
      <c r="O295" s="49" t="e">
        <f>Table1[[#This Row],[Order quantity]]+Table1[[#This Row],[quantity on-hand]]-Table1[[#This Row],[extended quantity]]</f>
        <v>#DIV/0!</v>
      </c>
      <c r="P295" s="51">
        <f>IFERROR(Table1[[#This Row],[Order quantity]]*(Table1[[#This Row],[Cost ]]+Table1[[#This Row],[shipping]]+Table1[[#This Row],[Tax]]),0)</f>
        <v>0</v>
      </c>
      <c r="Q295" s="36">
        <f>IFERROR(IF(Table1[[#This Row],[Order quantity]]=0,0,Table1[[#This Row],[leftover material]]*(Table1[[#This Row],[Cost ]]+Table1[[#This Row],[shipping]]+Table1[[#This Row],[Tax]])),0)</f>
        <v>0</v>
      </c>
      <c r="R295" s="36"/>
      <c r="S295" s="36">
        <f>IF(ISNA(VLOOKUP(Table1[[#This Row],[Part Number]],'Multi-level BOM'!V$4:V$449,1,FALSE)),0,Table1[[#This Row],[Remaining Extended cost]])</f>
        <v>0</v>
      </c>
    </row>
    <row r="296" spans="1:19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10"/>
      <c r="M296" s="40"/>
      <c r="N296" s="49" t="e">
        <f>CEILING((Table1[[#This Row],[extended quantity]]-Table1[[#This Row],[quantity on-hand]])/Table1[[#This Row],[Minimum order quantity]],1)*Table1[[#This Row],[Minimum order quantity]]</f>
        <v>#DIV/0!</v>
      </c>
      <c r="O296" s="49" t="e">
        <f>Table1[[#This Row],[Order quantity]]+Table1[[#This Row],[quantity on-hand]]-Table1[[#This Row],[extended quantity]]</f>
        <v>#DIV/0!</v>
      </c>
      <c r="P296" s="51">
        <f>IFERROR(Table1[[#This Row],[Order quantity]]*(Table1[[#This Row],[Cost ]]+Table1[[#This Row],[shipping]]+Table1[[#This Row],[Tax]]),0)</f>
        <v>0</v>
      </c>
      <c r="Q296" s="36">
        <f>IFERROR(IF(Table1[[#This Row],[Order quantity]]=0,0,Table1[[#This Row],[leftover material]]*(Table1[[#This Row],[Cost ]]+Table1[[#This Row],[shipping]]+Table1[[#This Row],[Tax]])),0)</f>
        <v>0</v>
      </c>
      <c r="R296" s="36"/>
      <c r="S296" s="36">
        <f>IF(ISNA(VLOOKUP(Table1[[#This Row],[Part Number]],'Multi-level BOM'!V$4:V$449,1,FALSE)),0,Table1[[#This Row],[Remaining Extended cost]])</f>
        <v>0</v>
      </c>
    </row>
    <row r="297" spans="1:19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10"/>
      <c r="M297" s="40"/>
      <c r="N297" s="49" t="e">
        <f>CEILING((Table1[[#This Row],[extended quantity]]-Table1[[#This Row],[quantity on-hand]])/Table1[[#This Row],[Minimum order quantity]],1)*Table1[[#This Row],[Minimum order quantity]]</f>
        <v>#DIV/0!</v>
      </c>
      <c r="O297" s="49" t="e">
        <f>Table1[[#This Row],[Order quantity]]+Table1[[#This Row],[quantity on-hand]]-Table1[[#This Row],[extended quantity]]</f>
        <v>#DIV/0!</v>
      </c>
      <c r="P297" s="51">
        <f>IFERROR(Table1[[#This Row],[Order quantity]]*(Table1[[#This Row],[Cost ]]+Table1[[#This Row],[shipping]]+Table1[[#This Row],[Tax]]),0)</f>
        <v>0</v>
      </c>
      <c r="Q297" s="36">
        <f>IFERROR(IF(Table1[[#This Row],[Order quantity]]=0,0,Table1[[#This Row],[leftover material]]*(Table1[[#This Row],[Cost ]]+Table1[[#This Row],[shipping]]+Table1[[#This Row],[Tax]])),0)</f>
        <v>0</v>
      </c>
      <c r="R297" s="36"/>
      <c r="S297" s="36">
        <f>IF(ISNA(VLOOKUP(Table1[[#This Row],[Part Number]],'Multi-level BOM'!V$4:V$449,1,FALSE)),0,Table1[[#This Row],[Remaining Extended cost]])</f>
        <v>0</v>
      </c>
    </row>
    <row r="298" spans="1:19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10"/>
      <c r="M298" s="40"/>
      <c r="N298" s="49" t="e">
        <f>CEILING((Table1[[#This Row],[extended quantity]]-Table1[[#This Row],[quantity on-hand]])/Table1[[#This Row],[Minimum order quantity]],1)*Table1[[#This Row],[Minimum order quantity]]</f>
        <v>#DIV/0!</v>
      </c>
      <c r="O298" s="49" t="e">
        <f>Table1[[#This Row],[Order quantity]]+Table1[[#This Row],[quantity on-hand]]-Table1[[#This Row],[extended quantity]]</f>
        <v>#DIV/0!</v>
      </c>
      <c r="P298" s="51">
        <f>IFERROR(Table1[[#This Row],[Order quantity]]*(Table1[[#This Row],[Cost ]]+Table1[[#This Row],[shipping]]+Table1[[#This Row],[Tax]]),0)</f>
        <v>0</v>
      </c>
      <c r="Q298" s="36">
        <f>IFERROR(IF(Table1[[#This Row],[Order quantity]]=0,0,Table1[[#This Row],[leftover material]]*(Table1[[#This Row],[Cost ]]+Table1[[#This Row],[shipping]]+Table1[[#This Row],[Tax]])),0)</f>
        <v>0</v>
      </c>
      <c r="R298" s="36"/>
      <c r="S298" s="36">
        <f>IF(ISNA(VLOOKUP(Table1[[#This Row],[Part Number]],'Multi-level BOM'!V$4:V$449,1,FALSE)),0,Table1[[#This Row],[Remaining Extended cost]])</f>
        <v>0</v>
      </c>
    </row>
    <row r="299" spans="1:19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10"/>
      <c r="M299" s="40"/>
      <c r="N299" s="49" t="e">
        <f>CEILING((Table1[[#This Row],[extended quantity]]-Table1[[#This Row],[quantity on-hand]])/Table1[[#This Row],[Minimum order quantity]],1)*Table1[[#This Row],[Minimum order quantity]]</f>
        <v>#DIV/0!</v>
      </c>
      <c r="O299" s="49" t="e">
        <f>Table1[[#This Row],[Order quantity]]+Table1[[#This Row],[quantity on-hand]]-Table1[[#This Row],[extended quantity]]</f>
        <v>#DIV/0!</v>
      </c>
      <c r="P299" s="51">
        <f>IFERROR(Table1[[#This Row],[Order quantity]]*(Table1[[#This Row],[Cost ]]+Table1[[#This Row],[shipping]]+Table1[[#This Row],[Tax]]),0)</f>
        <v>0</v>
      </c>
      <c r="Q299" s="36">
        <f>IFERROR(IF(Table1[[#This Row],[Order quantity]]=0,0,Table1[[#This Row],[leftover material]]*(Table1[[#This Row],[Cost ]]+Table1[[#This Row],[shipping]]+Table1[[#This Row],[Tax]])),0)</f>
        <v>0</v>
      </c>
      <c r="R299" s="36"/>
      <c r="S299" s="36">
        <f>IF(ISNA(VLOOKUP(Table1[[#This Row],[Part Number]],'Multi-level BOM'!V$4:V$449,1,FALSE)),0,Table1[[#This Row],[Remaining Extended cost]])</f>
        <v>0</v>
      </c>
    </row>
    <row r="300" spans="1:19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10"/>
      <c r="M300" s="40"/>
      <c r="N300" s="49" t="e">
        <f>CEILING((Table1[[#This Row],[extended quantity]]-Table1[[#This Row],[quantity on-hand]])/Table1[[#This Row],[Minimum order quantity]],1)*Table1[[#This Row],[Minimum order quantity]]</f>
        <v>#DIV/0!</v>
      </c>
      <c r="O300" s="49" t="e">
        <f>Table1[[#This Row],[Order quantity]]+Table1[[#This Row],[quantity on-hand]]-Table1[[#This Row],[extended quantity]]</f>
        <v>#DIV/0!</v>
      </c>
      <c r="P300" s="51">
        <f>IFERROR(Table1[[#This Row],[Order quantity]]*(Table1[[#This Row],[Cost ]]+Table1[[#This Row],[shipping]]+Table1[[#This Row],[Tax]]),0)</f>
        <v>0</v>
      </c>
      <c r="Q300" s="36">
        <f>IFERROR(IF(Table1[[#This Row],[Order quantity]]=0,0,Table1[[#This Row],[leftover material]]*(Table1[[#This Row],[Cost ]]+Table1[[#This Row],[shipping]]+Table1[[#This Row],[Tax]])),0)</f>
        <v>0</v>
      </c>
      <c r="R300" s="36"/>
      <c r="S300" s="36">
        <f>IF(ISNA(VLOOKUP(Table1[[#This Row],[Part Number]],'Multi-level BOM'!V$4:V$449,1,FALSE)),0,Table1[[#This Row],[Remaining Extended cost]])</f>
        <v>0</v>
      </c>
    </row>
    <row r="301" spans="1:19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10"/>
      <c r="M301" s="40"/>
      <c r="N301" s="49" t="e">
        <f>CEILING((Table1[[#This Row],[extended quantity]]-Table1[[#This Row],[quantity on-hand]])/Table1[[#This Row],[Minimum order quantity]],1)*Table1[[#This Row],[Minimum order quantity]]</f>
        <v>#DIV/0!</v>
      </c>
      <c r="O301" s="49" t="e">
        <f>Table1[[#This Row],[Order quantity]]+Table1[[#This Row],[quantity on-hand]]-Table1[[#This Row],[extended quantity]]</f>
        <v>#DIV/0!</v>
      </c>
      <c r="P301" s="51">
        <f>IFERROR(Table1[[#This Row],[Order quantity]]*(Table1[[#This Row],[Cost ]]+Table1[[#This Row],[shipping]]+Table1[[#This Row],[Tax]]),0)</f>
        <v>0</v>
      </c>
      <c r="Q301" s="36">
        <f>IFERROR(IF(Table1[[#This Row],[Order quantity]]=0,0,Table1[[#This Row],[leftover material]]*(Table1[[#This Row],[Cost ]]+Table1[[#This Row],[shipping]]+Table1[[#This Row],[Tax]])),0)</f>
        <v>0</v>
      </c>
      <c r="R301" s="36"/>
      <c r="S301" s="36">
        <f>IF(ISNA(VLOOKUP(Table1[[#This Row],[Part Number]],'Multi-level BOM'!V$4:V$449,1,FALSE)),0,Table1[[#This Row],[Remaining Extended cost]])</f>
        <v>0</v>
      </c>
    </row>
    <row r="302" spans="1:19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10"/>
      <c r="M302" s="40"/>
      <c r="N302" s="49" t="e">
        <f>CEILING((Table1[[#This Row],[extended quantity]]-Table1[[#This Row],[quantity on-hand]])/Table1[[#This Row],[Minimum order quantity]],1)*Table1[[#This Row],[Minimum order quantity]]</f>
        <v>#DIV/0!</v>
      </c>
      <c r="O302" s="49" t="e">
        <f>Table1[[#This Row],[Order quantity]]+Table1[[#This Row],[quantity on-hand]]-Table1[[#This Row],[extended quantity]]</f>
        <v>#DIV/0!</v>
      </c>
      <c r="P302" s="51">
        <f>IFERROR(Table1[[#This Row],[Order quantity]]*(Table1[[#This Row],[Cost ]]+Table1[[#This Row],[shipping]]+Table1[[#This Row],[Tax]]),0)</f>
        <v>0</v>
      </c>
      <c r="Q302" s="36">
        <f>IFERROR(IF(Table1[[#This Row],[Order quantity]]=0,0,Table1[[#This Row],[leftover material]]*(Table1[[#This Row],[Cost ]]+Table1[[#This Row],[shipping]]+Table1[[#This Row],[Tax]])),0)</f>
        <v>0</v>
      </c>
      <c r="R302" s="36"/>
      <c r="S302" s="36">
        <f>IF(ISNA(VLOOKUP(Table1[[#This Row],[Part Number]],'Multi-level BOM'!V$4:V$449,1,FALSE)),0,Table1[[#This Row],[Remaining Extended cost]])</f>
        <v>0</v>
      </c>
    </row>
    <row r="303" spans="1:19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10"/>
      <c r="M303" s="40"/>
      <c r="N303" s="49" t="e">
        <f>CEILING((Table1[[#This Row],[extended quantity]]-Table1[[#This Row],[quantity on-hand]])/Table1[[#This Row],[Minimum order quantity]],1)*Table1[[#This Row],[Minimum order quantity]]</f>
        <v>#DIV/0!</v>
      </c>
      <c r="O303" s="49" t="e">
        <f>Table1[[#This Row],[Order quantity]]+Table1[[#This Row],[quantity on-hand]]-Table1[[#This Row],[extended quantity]]</f>
        <v>#DIV/0!</v>
      </c>
      <c r="P303" s="51">
        <f>IFERROR(Table1[[#This Row],[Order quantity]]*(Table1[[#This Row],[Cost ]]+Table1[[#This Row],[shipping]]+Table1[[#This Row],[Tax]]),0)</f>
        <v>0</v>
      </c>
      <c r="Q303" s="36">
        <f>IFERROR(IF(Table1[[#This Row],[Order quantity]]=0,0,Table1[[#This Row],[leftover material]]*(Table1[[#This Row],[Cost ]]+Table1[[#This Row],[shipping]]+Table1[[#This Row],[Tax]])),0)</f>
        <v>0</v>
      </c>
      <c r="R303" s="36"/>
      <c r="S303" s="36">
        <f>IF(ISNA(VLOOKUP(Table1[[#This Row],[Part Number]],'Multi-level BOM'!V$4:V$449,1,FALSE)),0,Table1[[#This Row],[Remaining Extended cost]])</f>
        <v>0</v>
      </c>
    </row>
    <row r="304" spans="1:19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10"/>
      <c r="M304" s="40"/>
      <c r="N304" s="49" t="e">
        <f>CEILING((Table1[[#This Row],[extended quantity]]-Table1[[#This Row],[quantity on-hand]])/Table1[[#This Row],[Minimum order quantity]],1)*Table1[[#This Row],[Minimum order quantity]]</f>
        <v>#DIV/0!</v>
      </c>
      <c r="O304" s="49" t="e">
        <f>Table1[[#This Row],[Order quantity]]+Table1[[#This Row],[quantity on-hand]]-Table1[[#This Row],[extended quantity]]</f>
        <v>#DIV/0!</v>
      </c>
      <c r="P304" s="51">
        <f>IFERROR(Table1[[#This Row],[Order quantity]]*(Table1[[#This Row],[Cost ]]+Table1[[#This Row],[shipping]]+Table1[[#This Row],[Tax]]),0)</f>
        <v>0</v>
      </c>
      <c r="Q304" s="36">
        <f>IFERROR(IF(Table1[[#This Row],[Order quantity]]=0,0,Table1[[#This Row],[leftover material]]*(Table1[[#This Row],[Cost ]]+Table1[[#This Row],[shipping]]+Table1[[#This Row],[Tax]])),0)</f>
        <v>0</v>
      </c>
      <c r="R304" s="36"/>
      <c r="S304" s="36">
        <f>IF(ISNA(VLOOKUP(Table1[[#This Row],[Part Number]],'Multi-level BOM'!V$4:V$449,1,FALSE)),0,Table1[[#This Row],[Remaining Extended cost]])</f>
        <v>0</v>
      </c>
    </row>
    <row r="305" spans="1:19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10"/>
      <c r="M305" s="40"/>
      <c r="N305" s="49" t="e">
        <f>CEILING((Table1[[#This Row],[extended quantity]]-Table1[[#This Row],[quantity on-hand]])/Table1[[#This Row],[Minimum order quantity]],1)*Table1[[#This Row],[Minimum order quantity]]</f>
        <v>#DIV/0!</v>
      </c>
      <c r="O305" s="49" t="e">
        <f>Table1[[#This Row],[Order quantity]]+Table1[[#This Row],[quantity on-hand]]-Table1[[#This Row],[extended quantity]]</f>
        <v>#DIV/0!</v>
      </c>
      <c r="P305" s="51">
        <f>IFERROR(Table1[[#This Row],[Order quantity]]*(Table1[[#This Row],[Cost ]]+Table1[[#This Row],[shipping]]+Table1[[#This Row],[Tax]]),0)</f>
        <v>0</v>
      </c>
      <c r="Q305" s="36">
        <f>IFERROR(IF(Table1[[#This Row],[Order quantity]]=0,0,Table1[[#This Row],[leftover material]]*(Table1[[#This Row],[Cost ]]+Table1[[#This Row],[shipping]]+Table1[[#This Row],[Tax]])),0)</f>
        <v>0</v>
      </c>
      <c r="R305" s="36"/>
      <c r="S305" s="36">
        <f>IF(ISNA(VLOOKUP(Table1[[#This Row],[Part Number]],'Multi-level BOM'!V$4:V$449,1,FALSE)),0,Table1[[#This Row],[Remaining Extended cost]])</f>
        <v>0</v>
      </c>
    </row>
    <row r="306" spans="1:19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10"/>
      <c r="M306" s="40"/>
      <c r="N306" s="49" t="e">
        <f>CEILING((Table1[[#This Row],[extended quantity]]-Table1[[#This Row],[quantity on-hand]])/Table1[[#This Row],[Minimum order quantity]],1)*Table1[[#This Row],[Minimum order quantity]]</f>
        <v>#DIV/0!</v>
      </c>
      <c r="O306" s="49" t="e">
        <f>Table1[[#This Row],[Order quantity]]+Table1[[#This Row],[quantity on-hand]]-Table1[[#This Row],[extended quantity]]</f>
        <v>#DIV/0!</v>
      </c>
      <c r="P306" s="51">
        <f>IFERROR(Table1[[#This Row],[Order quantity]]*(Table1[[#This Row],[Cost ]]+Table1[[#This Row],[shipping]]+Table1[[#This Row],[Tax]]),0)</f>
        <v>0</v>
      </c>
      <c r="Q306" s="36">
        <f>IFERROR(IF(Table1[[#This Row],[Order quantity]]=0,0,Table1[[#This Row],[leftover material]]*(Table1[[#This Row],[Cost ]]+Table1[[#This Row],[shipping]]+Table1[[#This Row],[Tax]])),0)</f>
        <v>0</v>
      </c>
      <c r="R306" s="36"/>
      <c r="S306" s="36">
        <f>IF(ISNA(VLOOKUP(Table1[[#This Row],[Part Number]],'Multi-level BOM'!V$4:V$449,1,FALSE)),0,Table1[[#This Row],[Remaining Extended cost]])</f>
        <v>0</v>
      </c>
    </row>
    <row r="307" spans="1:19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10"/>
      <c r="M307" s="40"/>
      <c r="N307" s="49" t="e">
        <f>CEILING((Table1[[#This Row],[extended quantity]]-Table1[[#This Row],[quantity on-hand]])/Table1[[#This Row],[Minimum order quantity]],1)*Table1[[#This Row],[Minimum order quantity]]</f>
        <v>#DIV/0!</v>
      </c>
      <c r="O307" s="49" t="e">
        <f>Table1[[#This Row],[Order quantity]]+Table1[[#This Row],[quantity on-hand]]-Table1[[#This Row],[extended quantity]]</f>
        <v>#DIV/0!</v>
      </c>
      <c r="P307" s="51">
        <f>IFERROR(Table1[[#This Row],[Order quantity]]*(Table1[[#This Row],[Cost ]]+Table1[[#This Row],[shipping]]+Table1[[#This Row],[Tax]]),0)</f>
        <v>0</v>
      </c>
      <c r="Q307" s="36">
        <f>IFERROR(IF(Table1[[#This Row],[Order quantity]]=0,0,Table1[[#This Row],[leftover material]]*(Table1[[#This Row],[Cost ]]+Table1[[#This Row],[shipping]]+Table1[[#This Row],[Tax]])),0)</f>
        <v>0</v>
      </c>
      <c r="R307" s="36"/>
      <c r="S307" s="36">
        <f>IF(ISNA(VLOOKUP(Table1[[#This Row],[Part Number]],'Multi-level BOM'!V$4:V$449,1,FALSE)),0,Table1[[#This Row],[Remaining Extended cost]])</f>
        <v>0</v>
      </c>
    </row>
    <row r="308" spans="1:19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10"/>
      <c r="M308" s="40"/>
      <c r="N308" s="49" t="e">
        <f>CEILING((Table1[[#This Row],[extended quantity]]-Table1[[#This Row],[quantity on-hand]])/Table1[[#This Row],[Minimum order quantity]],1)*Table1[[#This Row],[Minimum order quantity]]</f>
        <v>#DIV/0!</v>
      </c>
      <c r="O308" s="49" t="e">
        <f>Table1[[#This Row],[Order quantity]]+Table1[[#This Row],[quantity on-hand]]-Table1[[#This Row],[extended quantity]]</f>
        <v>#DIV/0!</v>
      </c>
      <c r="P308" s="51">
        <f>IFERROR(Table1[[#This Row],[Order quantity]]*(Table1[[#This Row],[Cost ]]+Table1[[#This Row],[shipping]]+Table1[[#This Row],[Tax]]),0)</f>
        <v>0</v>
      </c>
      <c r="Q308" s="36">
        <f>IFERROR(IF(Table1[[#This Row],[Order quantity]]=0,0,Table1[[#This Row],[leftover material]]*(Table1[[#This Row],[Cost ]]+Table1[[#This Row],[shipping]]+Table1[[#This Row],[Tax]])),0)</f>
        <v>0</v>
      </c>
      <c r="R308" s="36"/>
      <c r="S308" s="36">
        <f>IF(ISNA(VLOOKUP(Table1[[#This Row],[Part Number]],'Multi-level BOM'!V$4:V$449,1,FALSE)),0,Table1[[#This Row],[Remaining Extended cost]])</f>
        <v>0</v>
      </c>
    </row>
    <row r="309" spans="1:19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10"/>
      <c r="M309" s="40"/>
      <c r="N309" s="49" t="e">
        <f>CEILING((Table1[[#This Row],[extended quantity]]-Table1[[#This Row],[quantity on-hand]])/Table1[[#This Row],[Minimum order quantity]],1)*Table1[[#This Row],[Minimum order quantity]]</f>
        <v>#DIV/0!</v>
      </c>
      <c r="O309" s="49" t="e">
        <f>Table1[[#This Row],[Order quantity]]+Table1[[#This Row],[quantity on-hand]]-Table1[[#This Row],[extended quantity]]</f>
        <v>#DIV/0!</v>
      </c>
      <c r="P309" s="51">
        <f>IFERROR(Table1[[#This Row],[Order quantity]]*(Table1[[#This Row],[Cost ]]+Table1[[#This Row],[shipping]]+Table1[[#This Row],[Tax]]),0)</f>
        <v>0</v>
      </c>
      <c r="Q309" s="36">
        <f>IFERROR(IF(Table1[[#This Row],[Order quantity]]=0,0,Table1[[#This Row],[leftover material]]*(Table1[[#This Row],[Cost ]]+Table1[[#This Row],[shipping]]+Table1[[#This Row],[Tax]])),0)</f>
        <v>0</v>
      </c>
      <c r="R309" s="36"/>
      <c r="S309" s="36">
        <f>IF(ISNA(VLOOKUP(Table1[[#This Row],[Part Number]],'Multi-level BOM'!V$4:V$449,1,FALSE)),0,Table1[[#This Row],[Remaining Extended cost]])</f>
        <v>0</v>
      </c>
    </row>
    <row r="310" spans="1:19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10"/>
      <c r="M310" s="40"/>
      <c r="N310" s="49" t="e">
        <f>CEILING((Table1[[#This Row],[extended quantity]]-Table1[[#This Row],[quantity on-hand]])/Table1[[#This Row],[Minimum order quantity]],1)*Table1[[#This Row],[Minimum order quantity]]</f>
        <v>#DIV/0!</v>
      </c>
      <c r="O310" s="49" t="e">
        <f>Table1[[#This Row],[Order quantity]]+Table1[[#This Row],[quantity on-hand]]-Table1[[#This Row],[extended quantity]]</f>
        <v>#DIV/0!</v>
      </c>
      <c r="P310" s="51">
        <f>IFERROR(Table1[[#This Row],[Order quantity]]*(Table1[[#This Row],[Cost ]]+Table1[[#This Row],[shipping]]+Table1[[#This Row],[Tax]]),0)</f>
        <v>0</v>
      </c>
      <c r="Q310" s="36">
        <f>IFERROR(IF(Table1[[#This Row],[Order quantity]]=0,0,Table1[[#This Row],[leftover material]]*(Table1[[#This Row],[Cost ]]+Table1[[#This Row],[shipping]]+Table1[[#This Row],[Tax]])),0)</f>
        <v>0</v>
      </c>
      <c r="R310" s="36"/>
      <c r="S310" s="36">
        <f>IF(ISNA(VLOOKUP(Table1[[#This Row],[Part Number]],'Multi-level BOM'!V$4:V$449,1,FALSE)),0,Table1[[#This Row],[Remaining Extended cost]])</f>
        <v>0</v>
      </c>
    </row>
    <row r="311" spans="1:19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10"/>
      <c r="M311" s="40"/>
      <c r="N311" s="49" t="e">
        <f>CEILING((Table1[[#This Row],[extended quantity]]-Table1[[#This Row],[quantity on-hand]])/Table1[[#This Row],[Minimum order quantity]],1)*Table1[[#This Row],[Minimum order quantity]]</f>
        <v>#DIV/0!</v>
      </c>
      <c r="O311" s="49" t="e">
        <f>Table1[[#This Row],[Order quantity]]+Table1[[#This Row],[quantity on-hand]]-Table1[[#This Row],[extended quantity]]</f>
        <v>#DIV/0!</v>
      </c>
      <c r="P311" s="51">
        <f>IFERROR(Table1[[#This Row],[Order quantity]]*(Table1[[#This Row],[Cost ]]+Table1[[#This Row],[shipping]]+Table1[[#This Row],[Tax]]),0)</f>
        <v>0</v>
      </c>
      <c r="Q311" s="36">
        <f>IFERROR(IF(Table1[[#This Row],[Order quantity]]=0,0,Table1[[#This Row],[leftover material]]*(Table1[[#This Row],[Cost ]]+Table1[[#This Row],[shipping]]+Table1[[#This Row],[Tax]])),0)</f>
        <v>0</v>
      </c>
      <c r="R311" s="36"/>
      <c r="S311" s="36">
        <f>IF(ISNA(VLOOKUP(Table1[[#This Row],[Part Number]],'Multi-level BOM'!V$4:V$449,1,FALSE)),0,Table1[[#This Row],[Remaining Extended cost]])</f>
        <v>0</v>
      </c>
    </row>
    <row r="312" spans="1:19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10"/>
      <c r="M312" s="40"/>
      <c r="N312" s="49" t="e">
        <f>CEILING((Table1[[#This Row],[extended quantity]]-Table1[[#This Row],[quantity on-hand]])/Table1[[#This Row],[Minimum order quantity]],1)*Table1[[#This Row],[Minimum order quantity]]</f>
        <v>#DIV/0!</v>
      </c>
      <c r="O312" s="49" t="e">
        <f>Table1[[#This Row],[Order quantity]]+Table1[[#This Row],[quantity on-hand]]-Table1[[#This Row],[extended quantity]]</f>
        <v>#DIV/0!</v>
      </c>
      <c r="P312" s="51">
        <f>IFERROR(Table1[[#This Row],[Order quantity]]*(Table1[[#This Row],[Cost ]]+Table1[[#This Row],[shipping]]+Table1[[#This Row],[Tax]]),0)</f>
        <v>0</v>
      </c>
      <c r="Q312" s="36">
        <f>IFERROR(IF(Table1[[#This Row],[Order quantity]]=0,0,Table1[[#This Row],[leftover material]]*(Table1[[#This Row],[Cost ]]+Table1[[#This Row],[shipping]]+Table1[[#This Row],[Tax]])),0)</f>
        <v>0</v>
      </c>
      <c r="R312" s="36"/>
      <c r="S312" s="36">
        <f>IF(ISNA(VLOOKUP(Table1[[#This Row],[Part Number]],'Multi-level BOM'!V$4:V$449,1,FALSE)),0,Table1[[#This Row],[Remaining Extended cost]])</f>
        <v>0</v>
      </c>
    </row>
    <row r="313" spans="1:19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10"/>
      <c r="M313" s="40"/>
      <c r="N313" s="49" t="e">
        <f>CEILING((Table1[[#This Row],[extended quantity]]-Table1[[#This Row],[quantity on-hand]])/Table1[[#This Row],[Minimum order quantity]],1)*Table1[[#This Row],[Minimum order quantity]]</f>
        <v>#DIV/0!</v>
      </c>
      <c r="O313" s="49" t="e">
        <f>Table1[[#This Row],[Order quantity]]+Table1[[#This Row],[quantity on-hand]]-Table1[[#This Row],[extended quantity]]</f>
        <v>#DIV/0!</v>
      </c>
      <c r="P313" s="51">
        <f>IFERROR(Table1[[#This Row],[Order quantity]]*(Table1[[#This Row],[Cost ]]+Table1[[#This Row],[shipping]]+Table1[[#This Row],[Tax]]),0)</f>
        <v>0</v>
      </c>
      <c r="Q313" s="36">
        <f>IFERROR(IF(Table1[[#This Row],[Order quantity]]=0,0,Table1[[#This Row],[leftover material]]*(Table1[[#This Row],[Cost ]]+Table1[[#This Row],[shipping]]+Table1[[#This Row],[Tax]])),0)</f>
        <v>0</v>
      </c>
      <c r="R313" s="36"/>
      <c r="S313" s="36">
        <f>IF(ISNA(VLOOKUP(Table1[[#This Row],[Part Number]],'Multi-level BOM'!V$4:V$449,1,FALSE)),0,Table1[[#This Row],[Remaining Extended cost]])</f>
        <v>0</v>
      </c>
    </row>
    <row r="314" spans="1:19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10"/>
      <c r="M314" s="40"/>
      <c r="N314" s="49" t="e">
        <f>CEILING((Table1[[#This Row],[extended quantity]]-Table1[[#This Row],[quantity on-hand]])/Table1[[#This Row],[Minimum order quantity]],1)*Table1[[#This Row],[Minimum order quantity]]</f>
        <v>#DIV/0!</v>
      </c>
      <c r="O314" s="49" t="e">
        <f>Table1[[#This Row],[Order quantity]]+Table1[[#This Row],[quantity on-hand]]-Table1[[#This Row],[extended quantity]]</f>
        <v>#DIV/0!</v>
      </c>
      <c r="P314" s="51">
        <f>IFERROR(Table1[[#This Row],[Order quantity]]*(Table1[[#This Row],[Cost ]]+Table1[[#This Row],[shipping]]+Table1[[#This Row],[Tax]]),0)</f>
        <v>0</v>
      </c>
      <c r="Q314" s="36">
        <f>IFERROR(IF(Table1[[#This Row],[Order quantity]]=0,0,Table1[[#This Row],[leftover material]]*(Table1[[#This Row],[Cost ]]+Table1[[#This Row],[shipping]]+Table1[[#This Row],[Tax]])),0)</f>
        <v>0</v>
      </c>
      <c r="R314" s="36"/>
      <c r="S314" s="36">
        <f>IF(ISNA(VLOOKUP(Table1[[#This Row],[Part Number]],'Multi-level BOM'!V$4:V$449,1,FALSE)),0,Table1[[#This Row],[Remaining Extended cost]])</f>
        <v>0</v>
      </c>
    </row>
    <row r="315" spans="1:19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10"/>
      <c r="M315" s="40"/>
      <c r="N315" s="49" t="e">
        <f>CEILING((Table1[[#This Row],[extended quantity]]-Table1[[#This Row],[quantity on-hand]])/Table1[[#This Row],[Minimum order quantity]],1)*Table1[[#This Row],[Minimum order quantity]]</f>
        <v>#DIV/0!</v>
      </c>
      <c r="O315" s="49" t="e">
        <f>Table1[[#This Row],[Order quantity]]+Table1[[#This Row],[quantity on-hand]]-Table1[[#This Row],[extended quantity]]</f>
        <v>#DIV/0!</v>
      </c>
      <c r="P315" s="51">
        <f>IFERROR(Table1[[#This Row],[Order quantity]]*(Table1[[#This Row],[Cost ]]+Table1[[#This Row],[shipping]]+Table1[[#This Row],[Tax]]),0)</f>
        <v>0</v>
      </c>
      <c r="Q315" s="36">
        <f>IFERROR(IF(Table1[[#This Row],[Order quantity]]=0,0,Table1[[#This Row],[leftover material]]*(Table1[[#This Row],[Cost ]]+Table1[[#This Row],[shipping]]+Table1[[#This Row],[Tax]])),0)</f>
        <v>0</v>
      </c>
      <c r="R315" s="36"/>
      <c r="S315" s="36">
        <f>IF(ISNA(VLOOKUP(Table1[[#This Row],[Part Number]],'Multi-level BOM'!V$4:V$449,1,FALSE)),0,Table1[[#This Row],[Remaining Extended cost]])</f>
        <v>0</v>
      </c>
    </row>
    <row r="316" spans="1:19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10"/>
      <c r="M316" s="40"/>
      <c r="N316" s="49" t="e">
        <f>CEILING((Table1[[#This Row],[extended quantity]]-Table1[[#This Row],[quantity on-hand]])/Table1[[#This Row],[Minimum order quantity]],1)*Table1[[#This Row],[Minimum order quantity]]</f>
        <v>#DIV/0!</v>
      </c>
      <c r="O316" s="49" t="e">
        <f>Table1[[#This Row],[Order quantity]]+Table1[[#This Row],[quantity on-hand]]-Table1[[#This Row],[extended quantity]]</f>
        <v>#DIV/0!</v>
      </c>
      <c r="P316" s="51">
        <f>IFERROR(Table1[[#This Row],[Order quantity]]*(Table1[[#This Row],[Cost ]]+Table1[[#This Row],[shipping]]+Table1[[#This Row],[Tax]]),0)</f>
        <v>0</v>
      </c>
      <c r="Q316" s="36">
        <f>IFERROR(IF(Table1[[#This Row],[Order quantity]]=0,0,Table1[[#This Row],[leftover material]]*(Table1[[#This Row],[Cost ]]+Table1[[#This Row],[shipping]]+Table1[[#This Row],[Tax]])),0)</f>
        <v>0</v>
      </c>
      <c r="R316" s="36"/>
      <c r="S316" s="36">
        <f>IF(ISNA(VLOOKUP(Table1[[#This Row],[Part Number]],'Multi-level BOM'!V$4:V$449,1,FALSE)),0,Table1[[#This Row],[Remaining Extended cost]])</f>
        <v>0</v>
      </c>
    </row>
    <row r="317" spans="1:19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10"/>
      <c r="M317" s="40"/>
      <c r="N317" s="49" t="e">
        <f>CEILING((Table1[[#This Row],[extended quantity]]-Table1[[#This Row],[quantity on-hand]])/Table1[[#This Row],[Minimum order quantity]],1)*Table1[[#This Row],[Minimum order quantity]]</f>
        <v>#DIV/0!</v>
      </c>
      <c r="O317" s="49" t="e">
        <f>Table1[[#This Row],[Order quantity]]+Table1[[#This Row],[quantity on-hand]]-Table1[[#This Row],[extended quantity]]</f>
        <v>#DIV/0!</v>
      </c>
      <c r="P317" s="51">
        <f>IFERROR(Table1[[#This Row],[Order quantity]]*(Table1[[#This Row],[Cost ]]+Table1[[#This Row],[shipping]]+Table1[[#This Row],[Tax]]),0)</f>
        <v>0</v>
      </c>
      <c r="Q317" s="36">
        <f>IFERROR(IF(Table1[[#This Row],[Order quantity]]=0,0,Table1[[#This Row],[leftover material]]*(Table1[[#This Row],[Cost ]]+Table1[[#This Row],[shipping]]+Table1[[#This Row],[Tax]])),0)</f>
        <v>0</v>
      </c>
      <c r="R317" s="36"/>
      <c r="S317" s="36">
        <f>IF(ISNA(VLOOKUP(Table1[[#This Row],[Part Number]],'Multi-level BOM'!V$4:V$449,1,FALSE)),0,Table1[[#This Row],[Remaining Extended cost]])</f>
        <v>0</v>
      </c>
    </row>
    <row r="318" spans="1:19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10"/>
      <c r="M318" s="40"/>
      <c r="N318" s="49" t="e">
        <f>CEILING((Table1[[#This Row],[extended quantity]]-Table1[[#This Row],[quantity on-hand]])/Table1[[#This Row],[Minimum order quantity]],1)*Table1[[#This Row],[Minimum order quantity]]</f>
        <v>#DIV/0!</v>
      </c>
      <c r="O318" s="49" t="e">
        <f>Table1[[#This Row],[Order quantity]]+Table1[[#This Row],[quantity on-hand]]-Table1[[#This Row],[extended quantity]]</f>
        <v>#DIV/0!</v>
      </c>
      <c r="P318" s="51">
        <f>IFERROR(Table1[[#This Row],[Order quantity]]*(Table1[[#This Row],[Cost ]]+Table1[[#This Row],[shipping]]+Table1[[#This Row],[Tax]]),0)</f>
        <v>0</v>
      </c>
      <c r="Q318" s="36">
        <f>IFERROR(IF(Table1[[#This Row],[Order quantity]]=0,0,Table1[[#This Row],[leftover material]]*(Table1[[#This Row],[Cost ]]+Table1[[#This Row],[shipping]]+Table1[[#This Row],[Tax]])),0)</f>
        <v>0</v>
      </c>
      <c r="R318" s="36"/>
      <c r="S318" s="36">
        <f>IF(ISNA(VLOOKUP(Table1[[#This Row],[Part Number]],'Multi-level BOM'!V$4:V$449,1,FALSE)),0,Table1[[#This Row],[Remaining Extended cost]])</f>
        <v>0</v>
      </c>
    </row>
    <row r="319" spans="1:19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10"/>
      <c r="M319" s="40"/>
      <c r="N319" s="49" t="e">
        <f>CEILING((Table1[[#This Row],[extended quantity]]-Table1[[#This Row],[quantity on-hand]])/Table1[[#This Row],[Minimum order quantity]],1)*Table1[[#This Row],[Minimum order quantity]]</f>
        <v>#DIV/0!</v>
      </c>
      <c r="O319" s="49" t="e">
        <f>Table1[[#This Row],[Order quantity]]+Table1[[#This Row],[quantity on-hand]]-Table1[[#This Row],[extended quantity]]</f>
        <v>#DIV/0!</v>
      </c>
      <c r="P319" s="51">
        <f>IFERROR(Table1[[#This Row],[Order quantity]]*(Table1[[#This Row],[Cost ]]+Table1[[#This Row],[shipping]]+Table1[[#This Row],[Tax]]),0)</f>
        <v>0</v>
      </c>
      <c r="Q319" s="36">
        <f>IFERROR(IF(Table1[[#This Row],[Order quantity]]=0,0,Table1[[#This Row],[leftover material]]*(Table1[[#This Row],[Cost ]]+Table1[[#This Row],[shipping]]+Table1[[#This Row],[Tax]])),0)</f>
        <v>0</v>
      </c>
      <c r="R319" s="36"/>
      <c r="S319" s="36">
        <f>IF(ISNA(VLOOKUP(Table1[[#This Row],[Part Number]],'Multi-level BOM'!V$4:V$449,1,FALSE)),0,Table1[[#This Row],[Remaining Extended cost]])</f>
        <v>0</v>
      </c>
    </row>
    <row r="320" spans="1:19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10"/>
      <c r="M320" s="40"/>
      <c r="N320" s="49" t="e">
        <f>CEILING((Table1[[#This Row],[extended quantity]]-Table1[[#This Row],[quantity on-hand]])/Table1[[#This Row],[Minimum order quantity]],1)*Table1[[#This Row],[Minimum order quantity]]</f>
        <v>#DIV/0!</v>
      </c>
      <c r="O320" s="49" t="e">
        <f>Table1[[#This Row],[Order quantity]]+Table1[[#This Row],[quantity on-hand]]-Table1[[#This Row],[extended quantity]]</f>
        <v>#DIV/0!</v>
      </c>
      <c r="P320" s="51">
        <f>IFERROR(Table1[[#This Row],[Order quantity]]*(Table1[[#This Row],[Cost ]]+Table1[[#This Row],[shipping]]+Table1[[#This Row],[Tax]]),0)</f>
        <v>0</v>
      </c>
      <c r="Q320" s="36">
        <f>IFERROR(IF(Table1[[#This Row],[Order quantity]]=0,0,Table1[[#This Row],[leftover material]]*(Table1[[#This Row],[Cost ]]+Table1[[#This Row],[shipping]]+Table1[[#This Row],[Tax]])),0)</f>
        <v>0</v>
      </c>
      <c r="R320" s="36"/>
      <c r="S320" s="36">
        <f>IF(ISNA(VLOOKUP(Table1[[#This Row],[Part Number]],'Multi-level BOM'!V$4:V$449,1,FALSE)),0,Table1[[#This Row],[Remaining Extended cost]])</f>
        <v>0</v>
      </c>
    </row>
    <row r="321" spans="1:19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10"/>
      <c r="M321" s="40"/>
      <c r="N321" s="49" t="e">
        <f>CEILING((Table1[[#This Row],[extended quantity]]-Table1[[#This Row],[quantity on-hand]])/Table1[[#This Row],[Minimum order quantity]],1)*Table1[[#This Row],[Minimum order quantity]]</f>
        <v>#DIV/0!</v>
      </c>
      <c r="O321" s="49" t="e">
        <f>Table1[[#This Row],[Order quantity]]+Table1[[#This Row],[quantity on-hand]]-Table1[[#This Row],[extended quantity]]</f>
        <v>#DIV/0!</v>
      </c>
      <c r="P321" s="51">
        <f>IFERROR(Table1[[#This Row],[Order quantity]]*(Table1[[#This Row],[Cost ]]+Table1[[#This Row],[shipping]]+Table1[[#This Row],[Tax]]),0)</f>
        <v>0</v>
      </c>
      <c r="Q321" s="36">
        <f>IFERROR(IF(Table1[[#This Row],[Order quantity]]=0,0,Table1[[#This Row],[leftover material]]*(Table1[[#This Row],[Cost ]]+Table1[[#This Row],[shipping]]+Table1[[#This Row],[Tax]])),0)</f>
        <v>0</v>
      </c>
      <c r="R321" s="36"/>
      <c r="S321" s="36">
        <f>IF(ISNA(VLOOKUP(Table1[[#This Row],[Part Number]],'Multi-level BOM'!V$4:V$449,1,FALSE)),0,Table1[[#This Row],[Remaining Extended cost]])</f>
        <v>0</v>
      </c>
    </row>
    <row r="322" spans="1:19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10"/>
      <c r="M322" s="40"/>
      <c r="N322" s="49" t="e">
        <f>CEILING((Table1[[#This Row],[extended quantity]]-Table1[[#This Row],[quantity on-hand]])/Table1[[#This Row],[Minimum order quantity]],1)*Table1[[#This Row],[Minimum order quantity]]</f>
        <v>#DIV/0!</v>
      </c>
      <c r="O322" s="49" t="e">
        <f>Table1[[#This Row],[Order quantity]]+Table1[[#This Row],[quantity on-hand]]-Table1[[#This Row],[extended quantity]]</f>
        <v>#DIV/0!</v>
      </c>
      <c r="P322" s="51">
        <f>IFERROR(Table1[[#This Row],[Order quantity]]*(Table1[[#This Row],[Cost ]]+Table1[[#This Row],[shipping]]+Table1[[#This Row],[Tax]]),0)</f>
        <v>0</v>
      </c>
      <c r="Q322" s="36">
        <f>IFERROR(IF(Table1[[#This Row],[Order quantity]]=0,0,Table1[[#This Row],[leftover material]]*(Table1[[#This Row],[Cost ]]+Table1[[#This Row],[shipping]]+Table1[[#This Row],[Tax]])),0)</f>
        <v>0</v>
      </c>
      <c r="R322" s="36"/>
      <c r="S322" s="36">
        <f>IF(ISNA(VLOOKUP(Table1[[#This Row],[Part Number]],'Multi-level BOM'!V$4:V$449,1,FALSE)),0,Table1[[#This Row],[Remaining Extended cost]])</f>
        <v>0</v>
      </c>
    </row>
    <row r="323" spans="1:19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10"/>
      <c r="M323" s="40"/>
      <c r="N323" s="49" t="e">
        <f>CEILING((Table1[[#This Row],[extended quantity]]-Table1[[#This Row],[quantity on-hand]])/Table1[[#This Row],[Minimum order quantity]],1)*Table1[[#This Row],[Minimum order quantity]]</f>
        <v>#DIV/0!</v>
      </c>
      <c r="O323" s="49" t="e">
        <f>Table1[[#This Row],[Order quantity]]+Table1[[#This Row],[quantity on-hand]]-Table1[[#This Row],[extended quantity]]</f>
        <v>#DIV/0!</v>
      </c>
      <c r="P323" s="51">
        <f>IFERROR(Table1[[#This Row],[Order quantity]]*(Table1[[#This Row],[Cost ]]+Table1[[#This Row],[shipping]]+Table1[[#This Row],[Tax]]),0)</f>
        <v>0</v>
      </c>
      <c r="Q323" s="36">
        <f>IFERROR(IF(Table1[[#This Row],[Order quantity]]=0,0,Table1[[#This Row],[leftover material]]*(Table1[[#This Row],[Cost ]]+Table1[[#This Row],[shipping]]+Table1[[#This Row],[Tax]])),0)</f>
        <v>0</v>
      </c>
      <c r="R323" s="36"/>
      <c r="S323" s="36">
        <f>IF(ISNA(VLOOKUP(Table1[[#This Row],[Part Number]],'Multi-level BOM'!V$4:V$449,1,FALSE)),0,Table1[[#This Row],[Remaining Extended cost]])</f>
        <v>0</v>
      </c>
    </row>
    <row r="324" spans="1:19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10"/>
      <c r="M324" s="40"/>
      <c r="N324" s="49" t="e">
        <f>CEILING((Table1[[#This Row],[extended quantity]]-Table1[[#This Row],[quantity on-hand]])/Table1[[#This Row],[Minimum order quantity]],1)*Table1[[#This Row],[Minimum order quantity]]</f>
        <v>#DIV/0!</v>
      </c>
      <c r="O324" s="49" t="e">
        <f>Table1[[#This Row],[Order quantity]]+Table1[[#This Row],[quantity on-hand]]-Table1[[#This Row],[extended quantity]]</f>
        <v>#DIV/0!</v>
      </c>
      <c r="P324" s="51">
        <f>IFERROR(Table1[[#This Row],[Order quantity]]*(Table1[[#This Row],[Cost ]]+Table1[[#This Row],[shipping]]+Table1[[#This Row],[Tax]]),0)</f>
        <v>0</v>
      </c>
      <c r="Q324" s="36">
        <f>IFERROR(IF(Table1[[#This Row],[Order quantity]]=0,0,Table1[[#This Row],[leftover material]]*(Table1[[#This Row],[Cost ]]+Table1[[#This Row],[shipping]]+Table1[[#This Row],[Tax]])),0)</f>
        <v>0</v>
      </c>
      <c r="R324" s="36"/>
      <c r="S324" s="36">
        <f>IF(ISNA(VLOOKUP(Table1[[#This Row],[Part Number]],'Multi-level BOM'!V$4:V$449,1,FALSE)),0,Table1[[#This Row],[Remaining Extended cost]])</f>
        <v>0</v>
      </c>
    </row>
    <row r="325" spans="1:19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10"/>
      <c r="M325" s="40"/>
      <c r="N325" s="49" t="e">
        <f>CEILING((Table1[[#This Row],[extended quantity]]-Table1[[#This Row],[quantity on-hand]])/Table1[[#This Row],[Minimum order quantity]],1)*Table1[[#This Row],[Minimum order quantity]]</f>
        <v>#DIV/0!</v>
      </c>
      <c r="O325" s="49" t="e">
        <f>Table1[[#This Row],[Order quantity]]+Table1[[#This Row],[quantity on-hand]]-Table1[[#This Row],[extended quantity]]</f>
        <v>#DIV/0!</v>
      </c>
      <c r="P325" s="51">
        <f>IFERROR(Table1[[#This Row],[Order quantity]]*(Table1[[#This Row],[Cost ]]+Table1[[#This Row],[shipping]]+Table1[[#This Row],[Tax]]),0)</f>
        <v>0</v>
      </c>
      <c r="Q325" s="36">
        <f>IFERROR(IF(Table1[[#This Row],[Order quantity]]=0,0,Table1[[#This Row],[leftover material]]*(Table1[[#This Row],[Cost ]]+Table1[[#This Row],[shipping]]+Table1[[#This Row],[Tax]])),0)</f>
        <v>0</v>
      </c>
      <c r="R325" s="36"/>
      <c r="S325" s="36">
        <f>IF(ISNA(VLOOKUP(Table1[[#This Row],[Part Number]],'Multi-level BOM'!V$4:V$449,1,FALSE)),0,Table1[[#This Row],[Remaining Extended cost]])</f>
        <v>0</v>
      </c>
    </row>
    <row r="326" spans="1:19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10"/>
      <c r="M326" s="40"/>
      <c r="N326" s="49" t="e">
        <f>CEILING((Table1[[#This Row],[extended quantity]]-Table1[[#This Row],[quantity on-hand]])/Table1[[#This Row],[Minimum order quantity]],1)*Table1[[#This Row],[Minimum order quantity]]</f>
        <v>#DIV/0!</v>
      </c>
      <c r="O326" s="49" t="e">
        <f>Table1[[#This Row],[Order quantity]]+Table1[[#This Row],[quantity on-hand]]-Table1[[#This Row],[extended quantity]]</f>
        <v>#DIV/0!</v>
      </c>
      <c r="P326" s="51">
        <f>IFERROR(Table1[[#This Row],[Order quantity]]*(Table1[[#This Row],[Cost ]]+Table1[[#This Row],[shipping]]+Table1[[#This Row],[Tax]]),0)</f>
        <v>0</v>
      </c>
      <c r="Q326" s="36">
        <f>IFERROR(IF(Table1[[#This Row],[Order quantity]]=0,0,Table1[[#This Row],[leftover material]]*(Table1[[#This Row],[Cost ]]+Table1[[#This Row],[shipping]]+Table1[[#This Row],[Tax]])),0)</f>
        <v>0</v>
      </c>
      <c r="R326" s="36"/>
      <c r="S326" s="36">
        <f>IF(ISNA(VLOOKUP(Table1[[#This Row],[Part Number]],'Multi-level BOM'!V$4:V$449,1,FALSE)),0,Table1[[#This Row],[Remaining Extended cost]])</f>
        <v>0</v>
      </c>
    </row>
    <row r="327" spans="1:19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10"/>
      <c r="M327" s="40"/>
      <c r="N327" s="49" t="e">
        <f>CEILING((Table1[[#This Row],[extended quantity]]-Table1[[#This Row],[quantity on-hand]])/Table1[[#This Row],[Minimum order quantity]],1)*Table1[[#This Row],[Minimum order quantity]]</f>
        <v>#DIV/0!</v>
      </c>
      <c r="O327" s="49" t="e">
        <f>Table1[[#This Row],[Order quantity]]+Table1[[#This Row],[quantity on-hand]]-Table1[[#This Row],[extended quantity]]</f>
        <v>#DIV/0!</v>
      </c>
      <c r="P327" s="51">
        <f>IFERROR(Table1[[#This Row],[Order quantity]]*(Table1[[#This Row],[Cost ]]+Table1[[#This Row],[shipping]]+Table1[[#This Row],[Tax]]),0)</f>
        <v>0</v>
      </c>
      <c r="Q327" s="36">
        <f>IFERROR(IF(Table1[[#This Row],[Order quantity]]=0,0,Table1[[#This Row],[leftover material]]*(Table1[[#This Row],[Cost ]]+Table1[[#This Row],[shipping]]+Table1[[#This Row],[Tax]])),0)</f>
        <v>0</v>
      </c>
      <c r="R327" s="36"/>
      <c r="S327" s="36">
        <f>IF(ISNA(VLOOKUP(Table1[[#This Row],[Part Number]],'Multi-level BOM'!V$4:V$449,1,FALSE)),0,Table1[[#This Row],[Remaining Extended cost]])</f>
        <v>0</v>
      </c>
    </row>
    <row r="328" spans="1:19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10"/>
      <c r="M328" s="40"/>
      <c r="N328" s="49" t="e">
        <f>CEILING((Table1[[#This Row],[extended quantity]]-Table1[[#This Row],[quantity on-hand]])/Table1[[#This Row],[Minimum order quantity]],1)*Table1[[#This Row],[Minimum order quantity]]</f>
        <v>#DIV/0!</v>
      </c>
      <c r="O328" s="49" t="e">
        <f>Table1[[#This Row],[Order quantity]]+Table1[[#This Row],[quantity on-hand]]-Table1[[#This Row],[extended quantity]]</f>
        <v>#DIV/0!</v>
      </c>
      <c r="P328" s="51">
        <f>IFERROR(Table1[[#This Row],[Order quantity]]*(Table1[[#This Row],[Cost ]]+Table1[[#This Row],[shipping]]+Table1[[#This Row],[Tax]]),0)</f>
        <v>0</v>
      </c>
      <c r="Q328" s="36">
        <f>IFERROR(IF(Table1[[#This Row],[Order quantity]]=0,0,Table1[[#This Row],[leftover material]]*(Table1[[#This Row],[Cost ]]+Table1[[#This Row],[shipping]]+Table1[[#This Row],[Tax]])),0)</f>
        <v>0</v>
      </c>
      <c r="R328" s="36"/>
      <c r="S328" s="36">
        <f>IF(ISNA(VLOOKUP(Table1[[#This Row],[Part Number]],'Multi-level BOM'!V$4:V$449,1,FALSE)),0,Table1[[#This Row],[Remaining Extended cost]])</f>
        <v>0</v>
      </c>
    </row>
    <row r="329" spans="1:19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10"/>
      <c r="M329" s="40"/>
      <c r="N329" s="49" t="e">
        <f>CEILING((Table1[[#This Row],[extended quantity]]-Table1[[#This Row],[quantity on-hand]])/Table1[[#This Row],[Minimum order quantity]],1)*Table1[[#This Row],[Minimum order quantity]]</f>
        <v>#DIV/0!</v>
      </c>
      <c r="O329" s="49" t="e">
        <f>Table1[[#This Row],[Order quantity]]+Table1[[#This Row],[quantity on-hand]]-Table1[[#This Row],[extended quantity]]</f>
        <v>#DIV/0!</v>
      </c>
      <c r="P329" s="51">
        <f>IFERROR(Table1[[#This Row],[Order quantity]]*(Table1[[#This Row],[Cost ]]+Table1[[#This Row],[shipping]]+Table1[[#This Row],[Tax]]),0)</f>
        <v>0</v>
      </c>
      <c r="Q329" s="36">
        <f>IFERROR(IF(Table1[[#This Row],[Order quantity]]=0,0,Table1[[#This Row],[leftover material]]*(Table1[[#This Row],[Cost ]]+Table1[[#This Row],[shipping]]+Table1[[#This Row],[Tax]])),0)</f>
        <v>0</v>
      </c>
      <c r="R329" s="36"/>
      <c r="S329" s="36">
        <f>IF(ISNA(VLOOKUP(Table1[[#This Row],[Part Number]],'Multi-level BOM'!V$4:V$449,1,FALSE)),0,Table1[[#This Row],[Remaining Extended cost]])</f>
        <v>0</v>
      </c>
    </row>
    <row r="330" spans="1:19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10"/>
      <c r="M330" s="40"/>
      <c r="N330" s="49" t="e">
        <f>CEILING((Table1[[#This Row],[extended quantity]]-Table1[[#This Row],[quantity on-hand]])/Table1[[#This Row],[Minimum order quantity]],1)*Table1[[#This Row],[Minimum order quantity]]</f>
        <v>#DIV/0!</v>
      </c>
      <c r="O330" s="49" t="e">
        <f>Table1[[#This Row],[Order quantity]]+Table1[[#This Row],[quantity on-hand]]-Table1[[#This Row],[extended quantity]]</f>
        <v>#DIV/0!</v>
      </c>
      <c r="P330" s="51">
        <f>IFERROR(Table1[[#This Row],[Order quantity]]*(Table1[[#This Row],[Cost ]]+Table1[[#This Row],[shipping]]+Table1[[#This Row],[Tax]]),0)</f>
        <v>0</v>
      </c>
      <c r="Q330" s="36">
        <f>IFERROR(IF(Table1[[#This Row],[Order quantity]]=0,0,Table1[[#This Row],[leftover material]]*(Table1[[#This Row],[Cost ]]+Table1[[#This Row],[shipping]]+Table1[[#This Row],[Tax]])),0)</f>
        <v>0</v>
      </c>
      <c r="R330" s="36"/>
      <c r="S330" s="36">
        <f>IF(ISNA(VLOOKUP(Table1[[#This Row],[Part Number]],'Multi-level BOM'!V$4:V$449,1,FALSE)),0,Table1[[#This Row],[Remaining Extended cost]])</f>
        <v>0</v>
      </c>
    </row>
    <row r="331" spans="1:19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10"/>
      <c r="M331" s="40"/>
      <c r="N331" s="49" t="e">
        <f>CEILING((Table1[[#This Row],[extended quantity]]-Table1[[#This Row],[quantity on-hand]])/Table1[[#This Row],[Minimum order quantity]],1)*Table1[[#This Row],[Minimum order quantity]]</f>
        <v>#DIV/0!</v>
      </c>
      <c r="O331" s="49" t="e">
        <f>Table1[[#This Row],[Order quantity]]+Table1[[#This Row],[quantity on-hand]]-Table1[[#This Row],[extended quantity]]</f>
        <v>#DIV/0!</v>
      </c>
      <c r="P331" s="51">
        <f>IFERROR(Table1[[#This Row],[Order quantity]]*(Table1[[#This Row],[Cost ]]+Table1[[#This Row],[shipping]]+Table1[[#This Row],[Tax]]),0)</f>
        <v>0</v>
      </c>
      <c r="Q331" s="36">
        <f>IFERROR(IF(Table1[[#This Row],[Order quantity]]=0,0,Table1[[#This Row],[leftover material]]*(Table1[[#This Row],[Cost ]]+Table1[[#This Row],[shipping]]+Table1[[#This Row],[Tax]])),0)</f>
        <v>0</v>
      </c>
      <c r="R331" s="36"/>
      <c r="S331" s="36">
        <f>IF(ISNA(VLOOKUP(Table1[[#This Row],[Part Number]],'Multi-level BOM'!V$4:V$449,1,FALSE)),0,Table1[[#This Row],[Remaining Extended cost]])</f>
        <v>0</v>
      </c>
    </row>
    <row r="332" spans="1:19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10"/>
      <c r="M332" s="40"/>
      <c r="N332" s="49" t="e">
        <f>CEILING((Table1[[#This Row],[extended quantity]]-Table1[[#This Row],[quantity on-hand]])/Table1[[#This Row],[Minimum order quantity]],1)*Table1[[#This Row],[Minimum order quantity]]</f>
        <v>#DIV/0!</v>
      </c>
      <c r="O332" s="49" t="e">
        <f>Table1[[#This Row],[Order quantity]]+Table1[[#This Row],[quantity on-hand]]-Table1[[#This Row],[extended quantity]]</f>
        <v>#DIV/0!</v>
      </c>
      <c r="P332" s="51">
        <f>IFERROR(Table1[[#This Row],[Order quantity]]*(Table1[[#This Row],[Cost ]]+Table1[[#This Row],[shipping]]+Table1[[#This Row],[Tax]]),0)</f>
        <v>0</v>
      </c>
      <c r="Q332" s="36">
        <f>IFERROR(IF(Table1[[#This Row],[Order quantity]]=0,0,Table1[[#This Row],[leftover material]]*(Table1[[#This Row],[Cost ]]+Table1[[#This Row],[shipping]]+Table1[[#This Row],[Tax]])),0)</f>
        <v>0</v>
      </c>
      <c r="R332" s="36"/>
      <c r="S332" s="36">
        <f>IF(ISNA(VLOOKUP(Table1[[#This Row],[Part Number]],'Multi-level BOM'!V$4:V$449,1,FALSE)),0,Table1[[#This Row],[Remaining Extended cost]])</f>
        <v>0</v>
      </c>
    </row>
    <row r="333" spans="1:19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10"/>
      <c r="M333" s="40"/>
      <c r="N333" s="49" t="e">
        <f>CEILING((Table1[[#This Row],[extended quantity]]-Table1[[#This Row],[quantity on-hand]])/Table1[[#This Row],[Minimum order quantity]],1)*Table1[[#This Row],[Minimum order quantity]]</f>
        <v>#DIV/0!</v>
      </c>
      <c r="O333" s="49" t="e">
        <f>Table1[[#This Row],[Order quantity]]+Table1[[#This Row],[quantity on-hand]]-Table1[[#This Row],[extended quantity]]</f>
        <v>#DIV/0!</v>
      </c>
      <c r="P333" s="51">
        <f>IFERROR(Table1[[#This Row],[Order quantity]]*(Table1[[#This Row],[Cost ]]+Table1[[#This Row],[shipping]]+Table1[[#This Row],[Tax]]),0)</f>
        <v>0</v>
      </c>
      <c r="Q333" s="36">
        <f>IFERROR(IF(Table1[[#This Row],[Order quantity]]=0,0,Table1[[#This Row],[leftover material]]*(Table1[[#This Row],[Cost ]]+Table1[[#This Row],[shipping]]+Table1[[#This Row],[Tax]])),0)</f>
        <v>0</v>
      </c>
      <c r="R333" s="36"/>
      <c r="S333" s="36">
        <f>IF(ISNA(VLOOKUP(Table1[[#This Row],[Part Number]],'Multi-level BOM'!V$4:V$449,1,FALSE)),0,Table1[[#This Row],[Remaining Extended cost]])</f>
        <v>0</v>
      </c>
    </row>
    <row r="334" spans="1:19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10"/>
      <c r="M334" s="40"/>
      <c r="N334" s="49" t="e">
        <f>CEILING((Table1[[#This Row],[extended quantity]]-Table1[[#This Row],[quantity on-hand]])/Table1[[#This Row],[Minimum order quantity]],1)*Table1[[#This Row],[Minimum order quantity]]</f>
        <v>#DIV/0!</v>
      </c>
      <c r="O334" s="49" t="e">
        <f>Table1[[#This Row],[Order quantity]]+Table1[[#This Row],[quantity on-hand]]-Table1[[#This Row],[extended quantity]]</f>
        <v>#DIV/0!</v>
      </c>
      <c r="P334" s="51">
        <f>IFERROR(Table1[[#This Row],[Order quantity]]*(Table1[[#This Row],[Cost ]]+Table1[[#This Row],[shipping]]+Table1[[#This Row],[Tax]]),0)</f>
        <v>0</v>
      </c>
      <c r="Q334" s="36">
        <f>IFERROR(IF(Table1[[#This Row],[Order quantity]]=0,0,Table1[[#This Row],[leftover material]]*(Table1[[#This Row],[Cost ]]+Table1[[#This Row],[shipping]]+Table1[[#This Row],[Tax]])),0)</f>
        <v>0</v>
      </c>
      <c r="R334" s="36"/>
      <c r="S334" s="36">
        <f>IF(ISNA(VLOOKUP(Table1[[#This Row],[Part Number]],'Multi-level BOM'!V$4:V$449,1,FALSE)),0,Table1[[#This Row],[Remaining Extended cost]])</f>
        <v>0</v>
      </c>
    </row>
    <row r="335" spans="1:19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10"/>
      <c r="M335" s="40"/>
      <c r="N335" s="49" t="e">
        <f>CEILING((Table1[[#This Row],[extended quantity]]-Table1[[#This Row],[quantity on-hand]])/Table1[[#This Row],[Minimum order quantity]],1)*Table1[[#This Row],[Minimum order quantity]]</f>
        <v>#DIV/0!</v>
      </c>
      <c r="O335" s="49" t="e">
        <f>Table1[[#This Row],[Order quantity]]+Table1[[#This Row],[quantity on-hand]]-Table1[[#This Row],[extended quantity]]</f>
        <v>#DIV/0!</v>
      </c>
      <c r="P335" s="51">
        <f>IFERROR(Table1[[#This Row],[Order quantity]]*(Table1[[#This Row],[Cost ]]+Table1[[#This Row],[shipping]]+Table1[[#This Row],[Tax]]),0)</f>
        <v>0</v>
      </c>
      <c r="Q335" s="36">
        <f>IFERROR(IF(Table1[[#This Row],[Order quantity]]=0,0,Table1[[#This Row],[leftover material]]*(Table1[[#This Row],[Cost ]]+Table1[[#This Row],[shipping]]+Table1[[#This Row],[Tax]])),0)</f>
        <v>0</v>
      </c>
      <c r="R335" s="36"/>
      <c r="S335" s="36">
        <f>IF(ISNA(VLOOKUP(Table1[[#This Row],[Part Number]],'Multi-level BOM'!V$4:V$449,1,FALSE)),0,Table1[[#This Row],[Remaining Extended cost]])</f>
        <v>0</v>
      </c>
    </row>
    <row r="336" spans="1:19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10"/>
      <c r="M336" s="40"/>
      <c r="N336" s="49" t="e">
        <f>CEILING((Table1[[#This Row],[extended quantity]]-Table1[[#This Row],[quantity on-hand]])/Table1[[#This Row],[Minimum order quantity]],1)*Table1[[#This Row],[Minimum order quantity]]</f>
        <v>#DIV/0!</v>
      </c>
      <c r="O336" s="49" t="e">
        <f>Table1[[#This Row],[Order quantity]]+Table1[[#This Row],[quantity on-hand]]-Table1[[#This Row],[extended quantity]]</f>
        <v>#DIV/0!</v>
      </c>
      <c r="P336" s="51">
        <f>IFERROR(Table1[[#This Row],[Order quantity]]*(Table1[[#This Row],[Cost ]]+Table1[[#This Row],[shipping]]+Table1[[#This Row],[Tax]]),0)</f>
        <v>0</v>
      </c>
      <c r="Q336" s="36">
        <f>IFERROR(IF(Table1[[#This Row],[Order quantity]]=0,0,Table1[[#This Row],[leftover material]]*(Table1[[#This Row],[Cost ]]+Table1[[#This Row],[shipping]]+Table1[[#This Row],[Tax]])),0)</f>
        <v>0</v>
      </c>
      <c r="R336" s="36"/>
      <c r="S336" s="36">
        <f>IF(ISNA(VLOOKUP(Table1[[#This Row],[Part Number]],'Multi-level BOM'!V$4:V$449,1,FALSE)),0,Table1[[#This Row],[Remaining Extended cost]])</f>
        <v>0</v>
      </c>
    </row>
    <row r="337" spans="1:19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10"/>
      <c r="M337" s="40"/>
      <c r="N337" s="49" t="e">
        <f>CEILING((Table1[[#This Row],[extended quantity]]-Table1[[#This Row],[quantity on-hand]])/Table1[[#This Row],[Minimum order quantity]],1)*Table1[[#This Row],[Minimum order quantity]]</f>
        <v>#DIV/0!</v>
      </c>
      <c r="O337" s="49" t="e">
        <f>Table1[[#This Row],[Order quantity]]+Table1[[#This Row],[quantity on-hand]]-Table1[[#This Row],[extended quantity]]</f>
        <v>#DIV/0!</v>
      </c>
      <c r="P337" s="51">
        <f>IFERROR(Table1[[#This Row],[Order quantity]]*(Table1[[#This Row],[Cost ]]+Table1[[#This Row],[shipping]]+Table1[[#This Row],[Tax]]),0)</f>
        <v>0</v>
      </c>
      <c r="Q337" s="36">
        <f>IFERROR(IF(Table1[[#This Row],[Order quantity]]=0,0,Table1[[#This Row],[leftover material]]*(Table1[[#This Row],[Cost ]]+Table1[[#This Row],[shipping]]+Table1[[#This Row],[Tax]])),0)</f>
        <v>0</v>
      </c>
      <c r="R337" s="36"/>
      <c r="S337" s="36">
        <f>IF(ISNA(VLOOKUP(Table1[[#This Row],[Part Number]],'Multi-level BOM'!V$4:V$449,1,FALSE)),0,Table1[[#This Row],[Remaining Extended cost]])</f>
        <v>0</v>
      </c>
    </row>
    <row r="338" spans="1:19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10"/>
      <c r="M338" s="40"/>
      <c r="N338" s="49" t="e">
        <f>CEILING((Table1[[#This Row],[extended quantity]]-Table1[[#This Row],[quantity on-hand]])/Table1[[#This Row],[Minimum order quantity]],1)*Table1[[#This Row],[Minimum order quantity]]</f>
        <v>#DIV/0!</v>
      </c>
      <c r="O338" s="49" t="e">
        <f>Table1[[#This Row],[Order quantity]]+Table1[[#This Row],[quantity on-hand]]-Table1[[#This Row],[extended quantity]]</f>
        <v>#DIV/0!</v>
      </c>
      <c r="P338" s="51">
        <f>IFERROR(Table1[[#This Row],[Order quantity]]*(Table1[[#This Row],[Cost ]]+Table1[[#This Row],[shipping]]+Table1[[#This Row],[Tax]]),0)</f>
        <v>0</v>
      </c>
      <c r="Q338" s="36">
        <f>IFERROR(IF(Table1[[#This Row],[Order quantity]]=0,0,Table1[[#This Row],[leftover material]]*(Table1[[#This Row],[Cost ]]+Table1[[#This Row],[shipping]]+Table1[[#This Row],[Tax]])),0)</f>
        <v>0</v>
      </c>
      <c r="R338" s="36"/>
      <c r="S338" s="36">
        <f>IF(ISNA(VLOOKUP(Table1[[#This Row],[Part Number]],'Multi-level BOM'!V$4:V$449,1,FALSE)),0,Table1[[#This Row],[Remaining Extended cost]])</f>
        <v>0</v>
      </c>
    </row>
    <row r="339" spans="1:19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10"/>
      <c r="M339" s="40"/>
      <c r="N339" s="49" t="e">
        <f>CEILING((Table1[[#This Row],[extended quantity]]-Table1[[#This Row],[quantity on-hand]])/Table1[[#This Row],[Minimum order quantity]],1)*Table1[[#This Row],[Minimum order quantity]]</f>
        <v>#DIV/0!</v>
      </c>
      <c r="O339" s="49" t="e">
        <f>Table1[[#This Row],[Order quantity]]+Table1[[#This Row],[quantity on-hand]]-Table1[[#This Row],[extended quantity]]</f>
        <v>#DIV/0!</v>
      </c>
      <c r="P339" s="51">
        <f>IFERROR(Table1[[#This Row],[Order quantity]]*(Table1[[#This Row],[Cost ]]+Table1[[#This Row],[shipping]]+Table1[[#This Row],[Tax]]),0)</f>
        <v>0</v>
      </c>
      <c r="Q339" s="36">
        <f>IFERROR(IF(Table1[[#This Row],[Order quantity]]=0,0,Table1[[#This Row],[leftover material]]*(Table1[[#This Row],[Cost ]]+Table1[[#This Row],[shipping]]+Table1[[#This Row],[Tax]])),0)</f>
        <v>0</v>
      </c>
      <c r="R339" s="36"/>
      <c r="S339" s="36">
        <f>IF(ISNA(VLOOKUP(Table1[[#This Row],[Part Number]],'Multi-level BOM'!V$4:V$449,1,FALSE)),0,Table1[[#This Row],[Remaining Extended cost]])</f>
        <v>0</v>
      </c>
    </row>
    <row r="340" spans="1:19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10"/>
      <c r="M340" s="40"/>
      <c r="N340" s="49" t="e">
        <f>CEILING((Table1[[#This Row],[extended quantity]]-Table1[[#This Row],[quantity on-hand]])/Table1[[#This Row],[Minimum order quantity]],1)*Table1[[#This Row],[Minimum order quantity]]</f>
        <v>#DIV/0!</v>
      </c>
      <c r="O340" s="49" t="e">
        <f>Table1[[#This Row],[Order quantity]]+Table1[[#This Row],[quantity on-hand]]-Table1[[#This Row],[extended quantity]]</f>
        <v>#DIV/0!</v>
      </c>
      <c r="P340" s="51">
        <f>IFERROR(Table1[[#This Row],[Order quantity]]*(Table1[[#This Row],[Cost ]]+Table1[[#This Row],[shipping]]+Table1[[#This Row],[Tax]]),0)</f>
        <v>0</v>
      </c>
      <c r="Q340" s="36">
        <f>IFERROR(IF(Table1[[#This Row],[Order quantity]]=0,0,Table1[[#This Row],[leftover material]]*(Table1[[#This Row],[Cost ]]+Table1[[#This Row],[shipping]]+Table1[[#This Row],[Tax]])),0)</f>
        <v>0</v>
      </c>
      <c r="R340" s="36"/>
      <c r="S340" s="36">
        <f>IF(ISNA(VLOOKUP(Table1[[#This Row],[Part Number]],'Multi-level BOM'!V$4:V$449,1,FALSE)),0,Table1[[#This Row],[Remaining Extended cost]])</f>
        <v>0</v>
      </c>
    </row>
    <row r="341" spans="1:19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10"/>
      <c r="M341" s="40"/>
      <c r="N341" s="49" t="e">
        <f>CEILING((Table1[[#This Row],[extended quantity]]-Table1[[#This Row],[quantity on-hand]])/Table1[[#This Row],[Minimum order quantity]],1)*Table1[[#This Row],[Minimum order quantity]]</f>
        <v>#DIV/0!</v>
      </c>
      <c r="O341" s="49" t="e">
        <f>Table1[[#This Row],[Order quantity]]+Table1[[#This Row],[quantity on-hand]]-Table1[[#This Row],[extended quantity]]</f>
        <v>#DIV/0!</v>
      </c>
      <c r="P341" s="51">
        <f>IFERROR(Table1[[#This Row],[Order quantity]]*(Table1[[#This Row],[Cost ]]+Table1[[#This Row],[shipping]]+Table1[[#This Row],[Tax]]),0)</f>
        <v>0</v>
      </c>
      <c r="Q341" s="36">
        <f>IFERROR(IF(Table1[[#This Row],[Order quantity]]=0,0,Table1[[#This Row],[leftover material]]*(Table1[[#This Row],[Cost ]]+Table1[[#This Row],[shipping]]+Table1[[#This Row],[Tax]])),0)</f>
        <v>0</v>
      </c>
      <c r="R341" s="36"/>
      <c r="S341" s="36">
        <f>IF(ISNA(VLOOKUP(Table1[[#This Row],[Part Number]],'Multi-level BOM'!V$4:V$449,1,FALSE)),0,Table1[[#This Row],[Remaining Extended cost]])</f>
        <v>0</v>
      </c>
    </row>
    <row r="342" spans="1:19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10"/>
      <c r="M342" s="40"/>
      <c r="N342" s="49" t="e">
        <f>CEILING((Table1[[#This Row],[extended quantity]]-Table1[[#This Row],[quantity on-hand]])/Table1[[#This Row],[Minimum order quantity]],1)*Table1[[#This Row],[Minimum order quantity]]</f>
        <v>#DIV/0!</v>
      </c>
      <c r="O342" s="49" t="e">
        <f>Table1[[#This Row],[Order quantity]]+Table1[[#This Row],[quantity on-hand]]-Table1[[#This Row],[extended quantity]]</f>
        <v>#DIV/0!</v>
      </c>
      <c r="P342" s="51">
        <f>IFERROR(Table1[[#This Row],[Order quantity]]*(Table1[[#This Row],[Cost ]]+Table1[[#This Row],[shipping]]+Table1[[#This Row],[Tax]]),0)</f>
        <v>0</v>
      </c>
      <c r="Q342" s="36">
        <f>IFERROR(IF(Table1[[#This Row],[Order quantity]]=0,0,Table1[[#This Row],[leftover material]]*(Table1[[#This Row],[Cost ]]+Table1[[#This Row],[shipping]]+Table1[[#This Row],[Tax]])),0)</f>
        <v>0</v>
      </c>
      <c r="R342" s="36"/>
      <c r="S342" s="36">
        <f>IF(ISNA(VLOOKUP(Table1[[#This Row],[Part Number]],'Multi-level BOM'!V$4:V$449,1,FALSE)),0,Table1[[#This Row],[Remaining Extended cost]])</f>
        <v>0</v>
      </c>
    </row>
    <row r="343" spans="1:19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10"/>
      <c r="M343" s="40"/>
      <c r="N343" s="49" t="e">
        <f>CEILING((Table1[[#This Row],[extended quantity]]-Table1[[#This Row],[quantity on-hand]])/Table1[[#This Row],[Minimum order quantity]],1)*Table1[[#This Row],[Minimum order quantity]]</f>
        <v>#DIV/0!</v>
      </c>
      <c r="O343" s="49" t="e">
        <f>Table1[[#This Row],[Order quantity]]+Table1[[#This Row],[quantity on-hand]]-Table1[[#This Row],[extended quantity]]</f>
        <v>#DIV/0!</v>
      </c>
      <c r="P343" s="51">
        <f>IFERROR(Table1[[#This Row],[Order quantity]]*(Table1[[#This Row],[Cost ]]+Table1[[#This Row],[shipping]]+Table1[[#This Row],[Tax]]),0)</f>
        <v>0</v>
      </c>
      <c r="Q343" s="36">
        <f>IFERROR(IF(Table1[[#This Row],[Order quantity]]=0,0,Table1[[#This Row],[leftover material]]*(Table1[[#This Row],[Cost ]]+Table1[[#This Row],[shipping]]+Table1[[#This Row],[Tax]])),0)</f>
        <v>0</v>
      </c>
      <c r="R343" s="36"/>
      <c r="S343" s="36">
        <f>IF(ISNA(VLOOKUP(Table1[[#This Row],[Part Number]],'Multi-level BOM'!V$4:V$449,1,FALSE)),0,Table1[[#This Row],[Remaining Extended cost]])</f>
        <v>0</v>
      </c>
    </row>
    <row r="344" spans="1:19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10"/>
      <c r="M344" s="40"/>
      <c r="N344" s="49" t="e">
        <f>CEILING((Table1[[#This Row],[extended quantity]]-Table1[[#This Row],[quantity on-hand]])/Table1[[#This Row],[Minimum order quantity]],1)*Table1[[#This Row],[Minimum order quantity]]</f>
        <v>#DIV/0!</v>
      </c>
      <c r="O344" s="49" t="e">
        <f>Table1[[#This Row],[Order quantity]]+Table1[[#This Row],[quantity on-hand]]-Table1[[#This Row],[extended quantity]]</f>
        <v>#DIV/0!</v>
      </c>
      <c r="P344" s="51">
        <f>IFERROR(Table1[[#This Row],[Order quantity]]*(Table1[[#This Row],[Cost ]]+Table1[[#This Row],[shipping]]+Table1[[#This Row],[Tax]]),0)</f>
        <v>0</v>
      </c>
      <c r="Q344" s="36">
        <f>IFERROR(IF(Table1[[#This Row],[Order quantity]]=0,0,Table1[[#This Row],[leftover material]]*(Table1[[#This Row],[Cost ]]+Table1[[#This Row],[shipping]]+Table1[[#This Row],[Tax]])),0)</f>
        <v>0</v>
      </c>
      <c r="R344" s="36"/>
      <c r="S344" s="36">
        <f>IF(ISNA(VLOOKUP(Table1[[#This Row],[Part Number]],'Multi-level BOM'!V$4:V$449,1,FALSE)),0,Table1[[#This Row],[Remaining Extended cost]])</f>
        <v>0</v>
      </c>
    </row>
    <row r="345" spans="1:19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10"/>
      <c r="M345" s="40"/>
      <c r="N345" s="49" t="e">
        <f>CEILING((Table1[[#This Row],[extended quantity]]-Table1[[#This Row],[quantity on-hand]])/Table1[[#This Row],[Minimum order quantity]],1)*Table1[[#This Row],[Minimum order quantity]]</f>
        <v>#DIV/0!</v>
      </c>
      <c r="O345" s="49" t="e">
        <f>Table1[[#This Row],[Order quantity]]+Table1[[#This Row],[quantity on-hand]]-Table1[[#This Row],[extended quantity]]</f>
        <v>#DIV/0!</v>
      </c>
      <c r="P345" s="51">
        <f>IFERROR(Table1[[#This Row],[Order quantity]]*(Table1[[#This Row],[Cost ]]+Table1[[#This Row],[shipping]]+Table1[[#This Row],[Tax]]),0)</f>
        <v>0</v>
      </c>
      <c r="Q345" s="36">
        <f>IFERROR(IF(Table1[[#This Row],[Order quantity]]=0,0,Table1[[#This Row],[leftover material]]*(Table1[[#This Row],[Cost ]]+Table1[[#This Row],[shipping]]+Table1[[#This Row],[Tax]])),0)</f>
        <v>0</v>
      </c>
      <c r="R345" s="36"/>
      <c r="S345" s="36">
        <f>IF(ISNA(VLOOKUP(Table1[[#This Row],[Part Number]],'Multi-level BOM'!V$4:V$449,1,FALSE)),0,Table1[[#This Row],[Remaining Extended cost]])</f>
        <v>0</v>
      </c>
    </row>
    <row r="346" spans="1:19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10"/>
      <c r="M346" s="40"/>
      <c r="N346" s="49" t="e">
        <f>CEILING((Table1[[#This Row],[extended quantity]]-Table1[[#This Row],[quantity on-hand]])/Table1[[#This Row],[Minimum order quantity]],1)*Table1[[#This Row],[Minimum order quantity]]</f>
        <v>#DIV/0!</v>
      </c>
      <c r="O346" s="49" t="e">
        <f>Table1[[#This Row],[Order quantity]]+Table1[[#This Row],[quantity on-hand]]-Table1[[#This Row],[extended quantity]]</f>
        <v>#DIV/0!</v>
      </c>
      <c r="P346" s="51">
        <f>IFERROR(Table1[[#This Row],[Order quantity]]*(Table1[[#This Row],[Cost ]]+Table1[[#This Row],[shipping]]+Table1[[#This Row],[Tax]]),0)</f>
        <v>0</v>
      </c>
      <c r="Q346" s="36">
        <f>IFERROR(IF(Table1[[#This Row],[Order quantity]]=0,0,Table1[[#This Row],[leftover material]]*(Table1[[#This Row],[Cost ]]+Table1[[#This Row],[shipping]]+Table1[[#This Row],[Tax]])),0)</f>
        <v>0</v>
      </c>
      <c r="R346" s="36"/>
      <c r="S346" s="36">
        <f>IF(ISNA(VLOOKUP(Table1[[#This Row],[Part Number]],'Multi-level BOM'!V$4:V$449,1,FALSE)),0,Table1[[#This Row],[Remaining Extended cost]])</f>
        <v>0</v>
      </c>
    </row>
    <row r="347" spans="1:19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10"/>
      <c r="M347" s="40"/>
      <c r="N347" s="49" t="e">
        <f>CEILING((Table1[[#This Row],[extended quantity]]-Table1[[#This Row],[quantity on-hand]])/Table1[[#This Row],[Minimum order quantity]],1)*Table1[[#This Row],[Minimum order quantity]]</f>
        <v>#DIV/0!</v>
      </c>
      <c r="O347" s="49" t="e">
        <f>Table1[[#This Row],[Order quantity]]+Table1[[#This Row],[quantity on-hand]]-Table1[[#This Row],[extended quantity]]</f>
        <v>#DIV/0!</v>
      </c>
      <c r="P347" s="51">
        <f>IFERROR(Table1[[#This Row],[Order quantity]]*(Table1[[#This Row],[Cost ]]+Table1[[#This Row],[shipping]]+Table1[[#This Row],[Tax]]),0)</f>
        <v>0</v>
      </c>
      <c r="Q347" s="36">
        <f>IFERROR(IF(Table1[[#This Row],[Order quantity]]=0,0,Table1[[#This Row],[leftover material]]*(Table1[[#This Row],[Cost ]]+Table1[[#This Row],[shipping]]+Table1[[#This Row],[Tax]])),0)</f>
        <v>0</v>
      </c>
      <c r="R347" s="36"/>
      <c r="S347" s="36">
        <f>IF(ISNA(VLOOKUP(Table1[[#This Row],[Part Number]],'Multi-level BOM'!V$4:V$449,1,FALSE)),0,Table1[[#This Row],[Remaining Extended cost]])</f>
        <v>0</v>
      </c>
    </row>
    <row r="348" spans="1:19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10"/>
      <c r="M348" s="40"/>
      <c r="N348" s="49" t="e">
        <f>CEILING((Table1[[#This Row],[extended quantity]]-Table1[[#This Row],[quantity on-hand]])/Table1[[#This Row],[Minimum order quantity]],1)*Table1[[#This Row],[Minimum order quantity]]</f>
        <v>#DIV/0!</v>
      </c>
      <c r="O348" s="49" t="e">
        <f>Table1[[#This Row],[Order quantity]]+Table1[[#This Row],[quantity on-hand]]-Table1[[#This Row],[extended quantity]]</f>
        <v>#DIV/0!</v>
      </c>
      <c r="P348" s="51">
        <f>IFERROR(Table1[[#This Row],[Order quantity]]*(Table1[[#This Row],[Cost ]]+Table1[[#This Row],[shipping]]+Table1[[#This Row],[Tax]]),0)</f>
        <v>0</v>
      </c>
      <c r="Q348" s="36">
        <f>IFERROR(IF(Table1[[#This Row],[Order quantity]]=0,0,Table1[[#This Row],[leftover material]]*(Table1[[#This Row],[Cost ]]+Table1[[#This Row],[shipping]]+Table1[[#This Row],[Tax]])),0)</f>
        <v>0</v>
      </c>
      <c r="R348" s="36"/>
      <c r="S348" s="36">
        <f>IF(ISNA(VLOOKUP(Table1[[#This Row],[Part Number]],'Multi-level BOM'!V$4:V$449,1,FALSE)),0,Table1[[#This Row],[Remaining Extended cost]])</f>
        <v>0</v>
      </c>
    </row>
    <row r="349" spans="1:19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10"/>
      <c r="M349" s="40"/>
      <c r="N349" s="49" t="e">
        <f>CEILING((Table1[[#This Row],[extended quantity]]-Table1[[#This Row],[quantity on-hand]])/Table1[[#This Row],[Minimum order quantity]],1)*Table1[[#This Row],[Minimum order quantity]]</f>
        <v>#DIV/0!</v>
      </c>
      <c r="O349" s="49" t="e">
        <f>Table1[[#This Row],[Order quantity]]+Table1[[#This Row],[quantity on-hand]]-Table1[[#This Row],[extended quantity]]</f>
        <v>#DIV/0!</v>
      </c>
      <c r="P349" s="51">
        <f>IFERROR(Table1[[#This Row],[Order quantity]]*(Table1[[#This Row],[Cost ]]+Table1[[#This Row],[shipping]]+Table1[[#This Row],[Tax]]),0)</f>
        <v>0</v>
      </c>
      <c r="Q349" s="36">
        <f>IFERROR(IF(Table1[[#This Row],[Order quantity]]=0,0,Table1[[#This Row],[leftover material]]*(Table1[[#This Row],[Cost ]]+Table1[[#This Row],[shipping]]+Table1[[#This Row],[Tax]])),0)</f>
        <v>0</v>
      </c>
      <c r="R349" s="36"/>
      <c r="S349" s="36">
        <f>IF(ISNA(VLOOKUP(Table1[[#This Row],[Part Number]],'Multi-level BOM'!V$4:V$449,1,FALSE)),0,Table1[[#This Row],[Remaining Extended cost]])</f>
        <v>0</v>
      </c>
    </row>
    <row r="350" spans="1:19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10"/>
      <c r="M350" s="40"/>
      <c r="N350" s="49" t="e">
        <f>CEILING((Table1[[#This Row],[extended quantity]]-Table1[[#This Row],[quantity on-hand]])/Table1[[#This Row],[Minimum order quantity]],1)*Table1[[#This Row],[Minimum order quantity]]</f>
        <v>#DIV/0!</v>
      </c>
      <c r="O350" s="49" t="e">
        <f>Table1[[#This Row],[Order quantity]]+Table1[[#This Row],[quantity on-hand]]-Table1[[#This Row],[extended quantity]]</f>
        <v>#DIV/0!</v>
      </c>
      <c r="P350" s="51">
        <f>IFERROR(Table1[[#This Row],[Order quantity]]*(Table1[[#This Row],[Cost ]]+Table1[[#This Row],[shipping]]+Table1[[#This Row],[Tax]]),0)</f>
        <v>0</v>
      </c>
      <c r="Q350" s="36">
        <f>IFERROR(IF(Table1[[#This Row],[Order quantity]]=0,0,Table1[[#This Row],[leftover material]]*(Table1[[#This Row],[Cost ]]+Table1[[#This Row],[shipping]]+Table1[[#This Row],[Tax]])),0)</f>
        <v>0</v>
      </c>
      <c r="R350" s="36"/>
      <c r="S350" s="36">
        <f>IF(ISNA(VLOOKUP(Table1[[#This Row],[Part Number]],'Multi-level BOM'!V$4:V$449,1,FALSE)),0,Table1[[#This Row],[Remaining Extended cost]])</f>
        <v>0</v>
      </c>
    </row>
    <row r="351" spans="1:19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10"/>
      <c r="M351" s="40"/>
      <c r="N351" s="49" t="e">
        <f>CEILING((Table1[[#This Row],[extended quantity]]-Table1[[#This Row],[quantity on-hand]])/Table1[[#This Row],[Minimum order quantity]],1)*Table1[[#This Row],[Minimum order quantity]]</f>
        <v>#DIV/0!</v>
      </c>
      <c r="O351" s="49" t="e">
        <f>Table1[[#This Row],[Order quantity]]+Table1[[#This Row],[quantity on-hand]]-Table1[[#This Row],[extended quantity]]</f>
        <v>#DIV/0!</v>
      </c>
      <c r="P351" s="51">
        <f>IFERROR(Table1[[#This Row],[Order quantity]]*(Table1[[#This Row],[Cost ]]+Table1[[#This Row],[shipping]]+Table1[[#This Row],[Tax]]),0)</f>
        <v>0</v>
      </c>
      <c r="Q351" s="36">
        <f>IFERROR(IF(Table1[[#This Row],[Order quantity]]=0,0,Table1[[#This Row],[leftover material]]*(Table1[[#This Row],[Cost ]]+Table1[[#This Row],[shipping]]+Table1[[#This Row],[Tax]])),0)</f>
        <v>0</v>
      </c>
      <c r="R351" s="36"/>
      <c r="S351" s="36">
        <f>IF(ISNA(VLOOKUP(Table1[[#This Row],[Part Number]],'Multi-level BOM'!V$4:V$449,1,FALSE)),0,Table1[[#This Row],[Remaining Extended cost]])</f>
        <v>0</v>
      </c>
    </row>
    <row r="352" spans="1:19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10"/>
      <c r="M352" s="40"/>
      <c r="N352" s="49" t="e">
        <f>CEILING((Table1[[#This Row],[extended quantity]]-Table1[[#This Row],[quantity on-hand]])/Table1[[#This Row],[Minimum order quantity]],1)*Table1[[#This Row],[Minimum order quantity]]</f>
        <v>#DIV/0!</v>
      </c>
      <c r="O352" s="49" t="e">
        <f>Table1[[#This Row],[Order quantity]]+Table1[[#This Row],[quantity on-hand]]-Table1[[#This Row],[extended quantity]]</f>
        <v>#DIV/0!</v>
      </c>
      <c r="P352" s="51">
        <f>IFERROR(Table1[[#This Row],[Order quantity]]*(Table1[[#This Row],[Cost ]]+Table1[[#This Row],[shipping]]+Table1[[#This Row],[Tax]]),0)</f>
        <v>0</v>
      </c>
      <c r="Q352" s="36">
        <f>IFERROR(IF(Table1[[#This Row],[Order quantity]]=0,0,Table1[[#This Row],[leftover material]]*(Table1[[#This Row],[Cost ]]+Table1[[#This Row],[shipping]]+Table1[[#This Row],[Tax]])),0)</f>
        <v>0</v>
      </c>
      <c r="R352" s="36"/>
      <c r="S352" s="36">
        <f>IF(ISNA(VLOOKUP(Table1[[#This Row],[Part Number]],'Multi-level BOM'!V$4:V$449,1,FALSE)),0,Table1[[#This Row],[Remaining Extended cost]])</f>
        <v>0</v>
      </c>
    </row>
    <row r="353" spans="1:19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10"/>
      <c r="M353" s="40"/>
      <c r="N353" s="49" t="e">
        <f>CEILING((Table1[[#This Row],[extended quantity]]-Table1[[#This Row],[quantity on-hand]])/Table1[[#This Row],[Minimum order quantity]],1)*Table1[[#This Row],[Minimum order quantity]]</f>
        <v>#DIV/0!</v>
      </c>
      <c r="O353" s="49" t="e">
        <f>Table1[[#This Row],[Order quantity]]+Table1[[#This Row],[quantity on-hand]]-Table1[[#This Row],[extended quantity]]</f>
        <v>#DIV/0!</v>
      </c>
      <c r="P353" s="51">
        <f>IFERROR(Table1[[#This Row],[Order quantity]]*(Table1[[#This Row],[Cost ]]+Table1[[#This Row],[shipping]]+Table1[[#This Row],[Tax]]),0)</f>
        <v>0</v>
      </c>
      <c r="Q353" s="36">
        <f>IFERROR(IF(Table1[[#This Row],[Order quantity]]=0,0,Table1[[#This Row],[leftover material]]*(Table1[[#This Row],[Cost ]]+Table1[[#This Row],[shipping]]+Table1[[#This Row],[Tax]])),0)</f>
        <v>0</v>
      </c>
      <c r="R353" s="36"/>
      <c r="S353" s="36">
        <f>IF(ISNA(VLOOKUP(Table1[[#This Row],[Part Number]],'Multi-level BOM'!V$4:V$449,1,FALSE)),0,Table1[[#This Row],[Remaining Extended cost]])</f>
        <v>0</v>
      </c>
    </row>
    <row r="354" spans="1:19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10"/>
      <c r="M354" s="40"/>
      <c r="N354" s="49" t="e">
        <f>CEILING((Table1[[#This Row],[extended quantity]]-Table1[[#This Row],[quantity on-hand]])/Table1[[#This Row],[Minimum order quantity]],1)*Table1[[#This Row],[Minimum order quantity]]</f>
        <v>#DIV/0!</v>
      </c>
      <c r="O354" s="49" t="e">
        <f>Table1[[#This Row],[Order quantity]]+Table1[[#This Row],[quantity on-hand]]-Table1[[#This Row],[extended quantity]]</f>
        <v>#DIV/0!</v>
      </c>
      <c r="P354" s="51">
        <f>IFERROR(Table1[[#This Row],[Order quantity]]*(Table1[[#This Row],[Cost ]]+Table1[[#This Row],[shipping]]+Table1[[#This Row],[Tax]]),0)</f>
        <v>0</v>
      </c>
      <c r="Q354" s="36">
        <f>IFERROR(IF(Table1[[#This Row],[Order quantity]]=0,0,Table1[[#This Row],[leftover material]]*(Table1[[#This Row],[Cost ]]+Table1[[#This Row],[shipping]]+Table1[[#This Row],[Tax]])),0)</f>
        <v>0</v>
      </c>
      <c r="R354" s="36"/>
      <c r="S354" s="36">
        <f>IF(ISNA(VLOOKUP(Table1[[#This Row],[Part Number]],'Multi-level BOM'!V$4:V$449,1,FALSE)),0,Table1[[#This Row],[Remaining Extended cost]])</f>
        <v>0</v>
      </c>
    </row>
    <row r="355" spans="1:19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10"/>
      <c r="M355" s="40"/>
      <c r="N355" s="49" t="e">
        <f>CEILING((Table1[[#This Row],[extended quantity]]-Table1[[#This Row],[quantity on-hand]])/Table1[[#This Row],[Minimum order quantity]],1)*Table1[[#This Row],[Minimum order quantity]]</f>
        <v>#DIV/0!</v>
      </c>
      <c r="O355" s="49" t="e">
        <f>Table1[[#This Row],[Order quantity]]+Table1[[#This Row],[quantity on-hand]]-Table1[[#This Row],[extended quantity]]</f>
        <v>#DIV/0!</v>
      </c>
      <c r="P355" s="51">
        <f>IFERROR(Table1[[#This Row],[Order quantity]]*(Table1[[#This Row],[Cost ]]+Table1[[#This Row],[shipping]]+Table1[[#This Row],[Tax]]),0)</f>
        <v>0</v>
      </c>
      <c r="Q355" s="36">
        <f>IFERROR(IF(Table1[[#This Row],[Order quantity]]=0,0,Table1[[#This Row],[leftover material]]*(Table1[[#This Row],[Cost ]]+Table1[[#This Row],[shipping]]+Table1[[#This Row],[Tax]])),0)</f>
        <v>0</v>
      </c>
      <c r="R355" s="36"/>
      <c r="S355" s="36">
        <f>IF(ISNA(VLOOKUP(Table1[[#This Row],[Part Number]],'Multi-level BOM'!V$4:V$449,1,FALSE)),0,Table1[[#This Row],[Remaining Extended cost]])</f>
        <v>0</v>
      </c>
    </row>
    <row r="356" spans="1:19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10"/>
      <c r="M356" s="40"/>
      <c r="N356" s="49" t="e">
        <f>CEILING((Table1[[#This Row],[extended quantity]]-Table1[[#This Row],[quantity on-hand]])/Table1[[#This Row],[Minimum order quantity]],1)*Table1[[#This Row],[Minimum order quantity]]</f>
        <v>#DIV/0!</v>
      </c>
      <c r="O356" s="49" t="e">
        <f>Table1[[#This Row],[Order quantity]]+Table1[[#This Row],[quantity on-hand]]-Table1[[#This Row],[extended quantity]]</f>
        <v>#DIV/0!</v>
      </c>
      <c r="P356" s="51">
        <f>IFERROR(Table1[[#This Row],[Order quantity]]*(Table1[[#This Row],[Cost ]]+Table1[[#This Row],[shipping]]+Table1[[#This Row],[Tax]]),0)</f>
        <v>0</v>
      </c>
      <c r="Q356" s="36">
        <f>IFERROR(IF(Table1[[#This Row],[Order quantity]]=0,0,Table1[[#This Row],[leftover material]]*(Table1[[#This Row],[Cost ]]+Table1[[#This Row],[shipping]]+Table1[[#This Row],[Tax]])),0)</f>
        <v>0</v>
      </c>
      <c r="R356" s="36"/>
      <c r="S356" s="36">
        <f>IF(ISNA(VLOOKUP(Table1[[#This Row],[Part Number]],'Multi-level BOM'!V$4:V$449,1,FALSE)),0,Table1[[#This Row],[Remaining Extended cost]])</f>
        <v>0</v>
      </c>
    </row>
    <row r="357" spans="1:19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10"/>
      <c r="M357" s="40"/>
      <c r="N357" s="49" t="e">
        <f>CEILING((Table1[[#This Row],[extended quantity]]-Table1[[#This Row],[quantity on-hand]])/Table1[[#This Row],[Minimum order quantity]],1)*Table1[[#This Row],[Minimum order quantity]]</f>
        <v>#DIV/0!</v>
      </c>
      <c r="O357" s="49" t="e">
        <f>Table1[[#This Row],[Order quantity]]+Table1[[#This Row],[quantity on-hand]]-Table1[[#This Row],[extended quantity]]</f>
        <v>#DIV/0!</v>
      </c>
      <c r="P357" s="51">
        <f>IFERROR(Table1[[#This Row],[Order quantity]]*(Table1[[#This Row],[Cost ]]+Table1[[#This Row],[shipping]]+Table1[[#This Row],[Tax]]),0)</f>
        <v>0</v>
      </c>
      <c r="Q357" s="36">
        <f>IFERROR(IF(Table1[[#This Row],[Order quantity]]=0,0,Table1[[#This Row],[leftover material]]*(Table1[[#This Row],[Cost ]]+Table1[[#This Row],[shipping]]+Table1[[#This Row],[Tax]])),0)</f>
        <v>0</v>
      </c>
      <c r="R357" s="36"/>
      <c r="S357" s="36">
        <f>IF(ISNA(VLOOKUP(Table1[[#This Row],[Part Number]],'Multi-level BOM'!V$4:V$449,1,FALSE)),0,Table1[[#This Row],[Remaining Extended cost]])</f>
        <v>0</v>
      </c>
    </row>
    <row r="358" spans="1:19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10"/>
      <c r="M358" s="40"/>
      <c r="N358" s="49" t="e">
        <f>CEILING((Table1[[#This Row],[extended quantity]]-Table1[[#This Row],[quantity on-hand]])/Table1[[#This Row],[Minimum order quantity]],1)*Table1[[#This Row],[Minimum order quantity]]</f>
        <v>#DIV/0!</v>
      </c>
      <c r="O358" s="49" t="e">
        <f>Table1[[#This Row],[Order quantity]]+Table1[[#This Row],[quantity on-hand]]-Table1[[#This Row],[extended quantity]]</f>
        <v>#DIV/0!</v>
      </c>
      <c r="P358" s="51">
        <f>IFERROR(Table1[[#This Row],[Order quantity]]*(Table1[[#This Row],[Cost ]]+Table1[[#This Row],[shipping]]+Table1[[#This Row],[Tax]]),0)</f>
        <v>0</v>
      </c>
      <c r="Q358" s="36">
        <f>IFERROR(IF(Table1[[#This Row],[Order quantity]]=0,0,Table1[[#This Row],[leftover material]]*(Table1[[#This Row],[Cost ]]+Table1[[#This Row],[shipping]]+Table1[[#This Row],[Tax]])),0)</f>
        <v>0</v>
      </c>
      <c r="R358" s="36"/>
      <c r="S358" s="36">
        <f>IF(ISNA(VLOOKUP(Table1[[#This Row],[Part Number]],'Multi-level BOM'!V$4:V$449,1,FALSE)),0,Table1[[#This Row],[Remaining Extended cost]])</f>
        <v>0</v>
      </c>
    </row>
    <row r="359" spans="1:19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10"/>
      <c r="M359" s="40"/>
      <c r="N359" s="49" t="e">
        <f>CEILING((Table1[[#This Row],[extended quantity]]-Table1[[#This Row],[quantity on-hand]])/Table1[[#This Row],[Minimum order quantity]],1)*Table1[[#This Row],[Minimum order quantity]]</f>
        <v>#DIV/0!</v>
      </c>
      <c r="O359" s="49" t="e">
        <f>Table1[[#This Row],[Order quantity]]+Table1[[#This Row],[quantity on-hand]]-Table1[[#This Row],[extended quantity]]</f>
        <v>#DIV/0!</v>
      </c>
      <c r="P359" s="51">
        <f>IFERROR(Table1[[#This Row],[Order quantity]]*(Table1[[#This Row],[Cost ]]+Table1[[#This Row],[shipping]]+Table1[[#This Row],[Tax]]),0)</f>
        <v>0</v>
      </c>
      <c r="Q359" s="36">
        <f>IFERROR(IF(Table1[[#This Row],[Order quantity]]=0,0,Table1[[#This Row],[leftover material]]*(Table1[[#This Row],[Cost ]]+Table1[[#This Row],[shipping]]+Table1[[#This Row],[Tax]])),0)</f>
        <v>0</v>
      </c>
      <c r="R359" s="36"/>
      <c r="S359" s="36">
        <f>IF(ISNA(VLOOKUP(Table1[[#This Row],[Part Number]],'Multi-level BOM'!V$4:V$449,1,FALSE)),0,Table1[[#This Row],[Remaining Extended cost]])</f>
        <v>0</v>
      </c>
    </row>
    <row r="360" spans="1:19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10"/>
      <c r="M360" s="40"/>
      <c r="N360" s="49" t="e">
        <f>CEILING((Table1[[#This Row],[extended quantity]]-Table1[[#This Row],[quantity on-hand]])/Table1[[#This Row],[Minimum order quantity]],1)*Table1[[#This Row],[Minimum order quantity]]</f>
        <v>#DIV/0!</v>
      </c>
      <c r="O360" s="49" t="e">
        <f>Table1[[#This Row],[Order quantity]]+Table1[[#This Row],[quantity on-hand]]-Table1[[#This Row],[extended quantity]]</f>
        <v>#DIV/0!</v>
      </c>
      <c r="P360" s="51">
        <f>IFERROR(Table1[[#This Row],[Order quantity]]*(Table1[[#This Row],[Cost ]]+Table1[[#This Row],[shipping]]+Table1[[#This Row],[Tax]]),0)</f>
        <v>0</v>
      </c>
      <c r="Q360" s="36">
        <f>IFERROR(IF(Table1[[#This Row],[Order quantity]]=0,0,Table1[[#This Row],[leftover material]]*(Table1[[#This Row],[Cost ]]+Table1[[#This Row],[shipping]]+Table1[[#This Row],[Tax]])),0)</f>
        <v>0</v>
      </c>
      <c r="R360" s="36"/>
      <c r="S360" s="36">
        <f>IF(ISNA(VLOOKUP(Table1[[#This Row],[Part Number]],'Multi-level BOM'!V$4:V$449,1,FALSE)),0,Table1[[#This Row],[Remaining Extended cost]])</f>
        <v>0</v>
      </c>
    </row>
    <row r="361" spans="1:19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10"/>
      <c r="M361" s="40"/>
      <c r="N361" s="49" t="e">
        <f>CEILING((Table1[[#This Row],[extended quantity]]-Table1[[#This Row],[quantity on-hand]])/Table1[[#This Row],[Minimum order quantity]],1)*Table1[[#This Row],[Minimum order quantity]]</f>
        <v>#DIV/0!</v>
      </c>
      <c r="O361" s="49" t="e">
        <f>Table1[[#This Row],[Order quantity]]+Table1[[#This Row],[quantity on-hand]]-Table1[[#This Row],[extended quantity]]</f>
        <v>#DIV/0!</v>
      </c>
      <c r="P361" s="51">
        <f>IFERROR(Table1[[#This Row],[Order quantity]]*(Table1[[#This Row],[Cost ]]+Table1[[#This Row],[shipping]]+Table1[[#This Row],[Tax]]),0)</f>
        <v>0</v>
      </c>
      <c r="Q361" s="36">
        <f>IFERROR(IF(Table1[[#This Row],[Order quantity]]=0,0,Table1[[#This Row],[leftover material]]*(Table1[[#This Row],[Cost ]]+Table1[[#This Row],[shipping]]+Table1[[#This Row],[Tax]])),0)</f>
        <v>0</v>
      </c>
      <c r="R361" s="36"/>
      <c r="S361" s="36">
        <f>IF(ISNA(VLOOKUP(Table1[[#This Row],[Part Number]],'Multi-level BOM'!V$4:V$449,1,FALSE)),0,Table1[[#This Row],[Remaining Extended cost]])</f>
        <v>0</v>
      </c>
    </row>
    <row r="362" spans="1:19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10"/>
      <c r="M362" s="40"/>
      <c r="N362" s="49" t="e">
        <f>CEILING((Table1[[#This Row],[extended quantity]]-Table1[[#This Row],[quantity on-hand]])/Table1[[#This Row],[Minimum order quantity]],1)*Table1[[#This Row],[Minimum order quantity]]</f>
        <v>#DIV/0!</v>
      </c>
      <c r="O362" s="49" t="e">
        <f>Table1[[#This Row],[Order quantity]]+Table1[[#This Row],[quantity on-hand]]-Table1[[#This Row],[extended quantity]]</f>
        <v>#DIV/0!</v>
      </c>
      <c r="P362" s="51">
        <f>IFERROR(Table1[[#This Row],[Order quantity]]*(Table1[[#This Row],[Cost ]]+Table1[[#This Row],[shipping]]+Table1[[#This Row],[Tax]]),0)</f>
        <v>0</v>
      </c>
      <c r="Q362" s="36">
        <f>IFERROR(IF(Table1[[#This Row],[Order quantity]]=0,0,Table1[[#This Row],[leftover material]]*(Table1[[#This Row],[Cost ]]+Table1[[#This Row],[shipping]]+Table1[[#This Row],[Tax]])),0)</f>
        <v>0</v>
      </c>
      <c r="R362" s="36"/>
      <c r="S362" s="36">
        <f>IF(ISNA(VLOOKUP(Table1[[#This Row],[Part Number]],'Multi-level BOM'!V$4:V$449,1,FALSE)),0,Table1[[#This Row],[Remaining Extended cost]])</f>
        <v>0</v>
      </c>
    </row>
    <row r="363" spans="1:19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10"/>
      <c r="M363" s="40"/>
      <c r="N363" s="49" t="e">
        <f>CEILING((Table1[[#This Row],[extended quantity]]-Table1[[#This Row],[quantity on-hand]])/Table1[[#This Row],[Minimum order quantity]],1)*Table1[[#This Row],[Minimum order quantity]]</f>
        <v>#DIV/0!</v>
      </c>
      <c r="O363" s="49" t="e">
        <f>Table1[[#This Row],[Order quantity]]+Table1[[#This Row],[quantity on-hand]]-Table1[[#This Row],[extended quantity]]</f>
        <v>#DIV/0!</v>
      </c>
      <c r="P363" s="51">
        <f>IFERROR(Table1[[#This Row],[Order quantity]]*(Table1[[#This Row],[Cost ]]+Table1[[#This Row],[shipping]]+Table1[[#This Row],[Tax]]),0)</f>
        <v>0</v>
      </c>
      <c r="Q363" s="36">
        <f>IFERROR(IF(Table1[[#This Row],[Order quantity]]=0,0,Table1[[#This Row],[leftover material]]*(Table1[[#This Row],[Cost ]]+Table1[[#This Row],[shipping]]+Table1[[#This Row],[Tax]])),0)</f>
        <v>0</v>
      </c>
      <c r="R363" s="36"/>
      <c r="S363" s="36">
        <f>IF(ISNA(VLOOKUP(Table1[[#This Row],[Part Number]],'Multi-level BOM'!V$4:V$449,1,FALSE)),0,Table1[[#This Row],[Remaining Extended cost]])</f>
        <v>0</v>
      </c>
    </row>
    <row r="364" spans="1:19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10"/>
      <c r="M364" s="40"/>
      <c r="N364" s="49" t="e">
        <f>CEILING((Table1[[#This Row],[extended quantity]]-Table1[[#This Row],[quantity on-hand]])/Table1[[#This Row],[Minimum order quantity]],1)*Table1[[#This Row],[Minimum order quantity]]</f>
        <v>#DIV/0!</v>
      </c>
      <c r="O364" s="49" t="e">
        <f>Table1[[#This Row],[Order quantity]]+Table1[[#This Row],[quantity on-hand]]-Table1[[#This Row],[extended quantity]]</f>
        <v>#DIV/0!</v>
      </c>
      <c r="P364" s="51">
        <f>IFERROR(Table1[[#This Row],[Order quantity]]*(Table1[[#This Row],[Cost ]]+Table1[[#This Row],[shipping]]+Table1[[#This Row],[Tax]]),0)</f>
        <v>0</v>
      </c>
      <c r="Q364" s="36">
        <f>IFERROR(IF(Table1[[#This Row],[Order quantity]]=0,0,Table1[[#This Row],[leftover material]]*(Table1[[#This Row],[Cost ]]+Table1[[#This Row],[shipping]]+Table1[[#This Row],[Tax]])),0)</f>
        <v>0</v>
      </c>
      <c r="R364" s="36"/>
      <c r="S364" s="36">
        <f>IF(ISNA(VLOOKUP(Table1[[#This Row],[Part Number]],'Multi-level BOM'!V$4:V$449,1,FALSE)),0,Table1[[#This Row],[Remaining Extended cost]])</f>
        <v>0</v>
      </c>
    </row>
    <row r="365" spans="1:19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10"/>
      <c r="M365" s="40"/>
      <c r="N365" s="49" t="e">
        <f>CEILING((Table1[[#This Row],[extended quantity]]-Table1[[#This Row],[quantity on-hand]])/Table1[[#This Row],[Minimum order quantity]],1)*Table1[[#This Row],[Minimum order quantity]]</f>
        <v>#DIV/0!</v>
      </c>
      <c r="O365" s="49" t="e">
        <f>Table1[[#This Row],[Order quantity]]+Table1[[#This Row],[quantity on-hand]]-Table1[[#This Row],[extended quantity]]</f>
        <v>#DIV/0!</v>
      </c>
      <c r="P365" s="51">
        <f>IFERROR(Table1[[#This Row],[Order quantity]]*(Table1[[#This Row],[Cost ]]+Table1[[#This Row],[shipping]]+Table1[[#This Row],[Tax]]),0)</f>
        <v>0</v>
      </c>
      <c r="Q365" s="36">
        <f>IFERROR(IF(Table1[[#This Row],[Order quantity]]=0,0,Table1[[#This Row],[leftover material]]*(Table1[[#This Row],[Cost ]]+Table1[[#This Row],[shipping]]+Table1[[#This Row],[Tax]])),0)</f>
        <v>0</v>
      </c>
      <c r="R365" s="36"/>
      <c r="S365" s="36">
        <f>IF(ISNA(VLOOKUP(Table1[[#This Row],[Part Number]],'Multi-level BOM'!V$4:V$449,1,FALSE)),0,Table1[[#This Row],[Remaining Extended cost]])</f>
        <v>0</v>
      </c>
    </row>
    <row r="366" spans="1:19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10"/>
      <c r="M366" s="40"/>
      <c r="N366" s="49" t="e">
        <f>CEILING((Table1[[#This Row],[extended quantity]]-Table1[[#This Row],[quantity on-hand]])/Table1[[#This Row],[Minimum order quantity]],1)*Table1[[#This Row],[Minimum order quantity]]</f>
        <v>#DIV/0!</v>
      </c>
      <c r="O366" s="49" t="e">
        <f>Table1[[#This Row],[Order quantity]]+Table1[[#This Row],[quantity on-hand]]-Table1[[#This Row],[extended quantity]]</f>
        <v>#DIV/0!</v>
      </c>
      <c r="P366" s="51">
        <f>IFERROR(Table1[[#This Row],[Order quantity]]*(Table1[[#This Row],[Cost ]]+Table1[[#This Row],[shipping]]+Table1[[#This Row],[Tax]]),0)</f>
        <v>0</v>
      </c>
      <c r="Q366" s="36">
        <f>IFERROR(IF(Table1[[#This Row],[Order quantity]]=0,0,Table1[[#This Row],[leftover material]]*(Table1[[#This Row],[Cost ]]+Table1[[#This Row],[shipping]]+Table1[[#This Row],[Tax]])),0)</f>
        <v>0</v>
      </c>
      <c r="R366" s="36"/>
      <c r="S366" s="36">
        <f>IF(ISNA(VLOOKUP(Table1[[#This Row],[Part Number]],'Multi-level BOM'!V$4:V$449,1,FALSE)),0,Table1[[#This Row],[Remaining Extended cost]])</f>
        <v>0</v>
      </c>
    </row>
    <row r="367" spans="1:19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10"/>
      <c r="M367" s="40"/>
      <c r="N367" s="49" t="e">
        <f>CEILING((Table1[[#This Row],[extended quantity]]-Table1[[#This Row],[quantity on-hand]])/Table1[[#This Row],[Minimum order quantity]],1)*Table1[[#This Row],[Minimum order quantity]]</f>
        <v>#DIV/0!</v>
      </c>
      <c r="O367" s="49" t="e">
        <f>Table1[[#This Row],[Order quantity]]+Table1[[#This Row],[quantity on-hand]]-Table1[[#This Row],[extended quantity]]</f>
        <v>#DIV/0!</v>
      </c>
      <c r="P367" s="51">
        <f>IFERROR(Table1[[#This Row],[Order quantity]]*(Table1[[#This Row],[Cost ]]+Table1[[#This Row],[shipping]]+Table1[[#This Row],[Tax]]),0)</f>
        <v>0</v>
      </c>
      <c r="Q367" s="36">
        <f>IFERROR(IF(Table1[[#This Row],[Order quantity]]=0,0,Table1[[#This Row],[leftover material]]*(Table1[[#This Row],[Cost ]]+Table1[[#This Row],[shipping]]+Table1[[#This Row],[Tax]])),0)</f>
        <v>0</v>
      </c>
      <c r="R367" s="36"/>
      <c r="S367" s="36">
        <f>IF(ISNA(VLOOKUP(Table1[[#This Row],[Part Number]],'Multi-level BOM'!V$4:V$449,1,FALSE)),0,Table1[[#This Row],[Remaining Extended cost]])</f>
        <v>0</v>
      </c>
    </row>
    <row r="368" spans="1:19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10"/>
      <c r="M368" s="40"/>
      <c r="N368" s="49" t="e">
        <f>CEILING((Table1[[#This Row],[extended quantity]]-Table1[[#This Row],[quantity on-hand]])/Table1[[#This Row],[Minimum order quantity]],1)*Table1[[#This Row],[Minimum order quantity]]</f>
        <v>#DIV/0!</v>
      </c>
      <c r="O368" s="49" t="e">
        <f>Table1[[#This Row],[Order quantity]]+Table1[[#This Row],[quantity on-hand]]-Table1[[#This Row],[extended quantity]]</f>
        <v>#DIV/0!</v>
      </c>
      <c r="P368" s="51">
        <f>IFERROR(Table1[[#This Row],[Order quantity]]*(Table1[[#This Row],[Cost ]]+Table1[[#This Row],[shipping]]+Table1[[#This Row],[Tax]]),0)</f>
        <v>0</v>
      </c>
      <c r="Q368" s="36">
        <f>IFERROR(IF(Table1[[#This Row],[Order quantity]]=0,0,Table1[[#This Row],[leftover material]]*(Table1[[#This Row],[Cost ]]+Table1[[#This Row],[shipping]]+Table1[[#This Row],[Tax]])),0)</f>
        <v>0</v>
      </c>
      <c r="R368" s="36"/>
      <c r="S368" s="36">
        <f>IF(ISNA(VLOOKUP(Table1[[#This Row],[Part Number]],'Multi-level BOM'!V$4:V$449,1,FALSE)),0,Table1[[#This Row],[Remaining Extended cost]])</f>
        <v>0</v>
      </c>
    </row>
    <row r="369" spans="1:19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10"/>
      <c r="M369" s="40"/>
      <c r="N369" s="49" t="e">
        <f>CEILING((Table1[[#This Row],[extended quantity]]-Table1[[#This Row],[quantity on-hand]])/Table1[[#This Row],[Minimum order quantity]],1)*Table1[[#This Row],[Minimum order quantity]]</f>
        <v>#DIV/0!</v>
      </c>
      <c r="O369" s="49" t="e">
        <f>Table1[[#This Row],[Order quantity]]+Table1[[#This Row],[quantity on-hand]]-Table1[[#This Row],[extended quantity]]</f>
        <v>#DIV/0!</v>
      </c>
      <c r="P369" s="51">
        <f>IFERROR(Table1[[#This Row],[Order quantity]]*(Table1[[#This Row],[Cost ]]+Table1[[#This Row],[shipping]]+Table1[[#This Row],[Tax]]),0)</f>
        <v>0</v>
      </c>
      <c r="Q369" s="36">
        <f>IFERROR(IF(Table1[[#This Row],[Order quantity]]=0,0,Table1[[#This Row],[leftover material]]*(Table1[[#This Row],[Cost ]]+Table1[[#This Row],[shipping]]+Table1[[#This Row],[Tax]])),0)</f>
        <v>0</v>
      </c>
      <c r="R369" s="36"/>
      <c r="S369" s="36">
        <f>IF(ISNA(VLOOKUP(Table1[[#This Row],[Part Number]],'Multi-level BOM'!V$4:V$449,1,FALSE)),0,Table1[[#This Row],[Remaining Extended cost]])</f>
        <v>0</v>
      </c>
    </row>
    <row r="370" spans="1:19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10"/>
      <c r="M370" s="40"/>
      <c r="N370" s="49" t="e">
        <f>CEILING((Table1[[#This Row],[extended quantity]]-Table1[[#This Row],[quantity on-hand]])/Table1[[#This Row],[Minimum order quantity]],1)*Table1[[#This Row],[Minimum order quantity]]</f>
        <v>#DIV/0!</v>
      </c>
      <c r="O370" s="49" t="e">
        <f>Table1[[#This Row],[Order quantity]]+Table1[[#This Row],[quantity on-hand]]-Table1[[#This Row],[extended quantity]]</f>
        <v>#DIV/0!</v>
      </c>
      <c r="P370" s="51">
        <f>IFERROR(Table1[[#This Row],[Order quantity]]*(Table1[[#This Row],[Cost ]]+Table1[[#This Row],[shipping]]+Table1[[#This Row],[Tax]]),0)</f>
        <v>0</v>
      </c>
      <c r="Q370" s="36">
        <f>IFERROR(IF(Table1[[#This Row],[Order quantity]]=0,0,Table1[[#This Row],[leftover material]]*(Table1[[#This Row],[Cost ]]+Table1[[#This Row],[shipping]]+Table1[[#This Row],[Tax]])),0)</f>
        <v>0</v>
      </c>
      <c r="R370" s="36"/>
      <c r="S370" s="36">
        <f>IF(ISNA(VLOOKUP(Table1[[#This Row],[Part Number]],'Multi-level BOM'!V$4:V$449,1,FALSE)),0,Table1[[#This Row],[Remaining Extended cost]])</f>
        <v>0</v>
      </c>
    </row>
    <row r="371" spans="1:19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10"/>
      <c r="M371" s="40"/>
      <c r="N371" s="49" t="e">
        <f>CEILING((Table1[[#This Row],[extended quantity]]-Table1[[#This Row],[quantity on-hand]])/Table1[[#This Row],[Minimum order quantity]],1)*Table1[[#This Row],[Minimum order quantity]]</f>
        <v>#DIV/0!</v>
      </c>
      <c r="O371" s="49" t="e">
        <f>Table1[[#This Row],[Order quantity]]+Table1[[#This Row],[quantity on-hand]]-Table1[[#This Row],[extended quantity]]</f>
        <v>#DIV/0!</v>
      </c>
      <c r="P371" s="51">
        <f>IFERROR(Table1[[#This Row],[Order quantity]]*(Table1[[#This Row],[Cost ]]+Table1[[#This Row],[shipping]]+Table1[[#This Row],[Tax]]),0)</f>
        <v>0</v>
      </c>
      <c r="Q371" s="36">
        <f>IFERROR(IF(Table1[[#This Row],[Order quantity]]=0,0,Table1[[#This Row],[leftover material]]*(Table1[[#This Row],[Cost ]]+Table1[[#This Row],[shipping]]+Table1[[#This Row],[Tax]])),0)</f>
        <v>0</v>
      </c>
      <c r="R371" s="36"/>
      <c r="S371" s="36">
        <f>IF(ISNA(VLOOKUP(Table1[[#This Row],[Part Number]],'Multi-level BOM'!V$4:V$449,1,FALSE)),0,Table1[[#This Row],[Remaining Extended cost]])</f>
        <v>0</v>
      </c>
    </row>
    <row r="372" spans="1:19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10"/>
      <c r="M372" s="40"/>
      <c r="N372" s="49" t="e">
        <f>CEILING((Table1[[#This Row],[extended quantity]]-Table1[[#This Row],[quantity on-hand]])/Table1[[#This Row],[Minimum order quantity]],1)*Table1[[#This Row],[Minimum order quantity]]</f>
        <v>#DIV/0!</v>
      </c>
      <c r="O372" s="49" t="e">
        <f>Table1[[#This Row],[Order quantity]]+Table1[[#This Row],[quantity on-hand]]-Table1[[#This Row],[extended quantity]]</f>
        <v>#DIV/0!</v>
      </c>
      <c r="P372" s="51">
        <f>IFERROR(Table1[[#This Row],[Order quantity]]*(Table1[[#This Row],[Cost ]]+Table1[[#This Row],[shipping]]+Table1[[#This Row],[Tax]]),0)</f>
        <v>0</v>
      </c>
      <c r="Q372" s="36">
        <f>IFERROR(IF(Table1[[#This Row],[Order quantity]]=0,0,Table1[[#This Row],[leftover material]]*(Table1[[#This Row],[Cost ]]+Table1[[#This Row],[shipping]]+Table1[[#This Row],[Tax]])),0)</f>
        <v>0</v>
      </c>
      <c r="R372" s="36"/>
      <c r="S372" s="36">
        <f>IF(ISNA(VLOOKUP(Table1[[#This Row],[Part Number]],'Multi-level BOM'!V$4:V$449,1,FALSE)),0,Table1[[#This Row],[Remaining Extended cost]])</f>
        <v>0</v>
      </c>
    </row>
    <row r="373" spans="1:19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10"/>
      <c r="M373" s="40"/>
      <c r="N373" s="49" t="e">
        <f>CEILING((Table1[[#This Row],[extended quantity]]-Table1[[#This Row],[quantity on-hand]])/Table1[[#This Row],[Minimum order quantity]],1)*Table1[[#This Row],[Minimum order quantity]]</f>
        <v>#DIV/0!</v>
      </c>
      <c r="O373" s="49" t="e">
        <f>Table1[[#This Row],[Order quantity]]+Table1[[#This Row],[quantity on-hand]]-Table1[[#This Row],[extended quantity]]</f>
        <v>#DIV/0!</v>
      </c>
      <c r="P373" s="51">
        <f>IFERROR(Table1[[#This Row],[Order quantity]]*(Table1[[#This Row],[Cost ]]+Table1[[#This Row],[shipping]]+Table1[[#This Row],[Tax]]),0)</f>
        <v>0</v>
      </c>
      <c r="Q373" s="36">
        <f>IFERROR(IF(Table1[[#This Row],[Order quantity]]=0,0,Table1[[#This Row],[leftover material]]*(Table1[[#This Row],[Cost ]]+Table1[[#This Row],[shipping]]+Table1[[#This Row],[Tax]])),0)</f>
        <v>0</v>
      </c>
      <c r="R373" s="36"/>
      <c r="S373" s="36">
        <f>IF(ISNA(VLOOKUP(Table1[[#This Row],[Part Number]],'Multi-level BOM'!V$4:V$449,1,FALSE)),0,Table1[[#This Row],[Remaining Extended cost]])</f>
        <v>0</v>
      </c>
    </row>
    <row r="374" spans="1:19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10"/>
      <c r="M374" s="40"/>
      <c r="N374" s="49" t="e">
        <f>CEILING((Table1[[#This Row],[extended quantity]]-Table1[[#This Row],[quantity on-hand]])/Table1[[#This Row],[Minimum order quantity]],1)*Table1[[#This Row],[Minimum order quantity]]</f>
        <v>#DIV/0!</v>
      </c>
      <c r="O374" s="49" t="e">
        <f>Table1[[#This Row],[Order quantity]]+Table1[[#This Row],[quantity on-hand]]-Table1[[#This Row],[extended quantity]]</f>
        <v>#DIV/0!</v>
      </c>
      <c r="P374" s="51">
        <f>IFERROR(Table1[[#This Row],[Order quantity]]*(Table1[[#This Row],[Cost ]]+Table1[[#This Row],[shipping]]+Table1[[#This Row],[Tax]]),0)</f>
        <v>0</v>
      </c>
      <c r="Q374" s="36">
        <f>IFERROR(IF(Table1[[#This Row],[Order quantity]]=0,0,Table1[[#This Row],[leftover material]]*(Table1[[#This Row],[Cost ]]+Table1[[#This Row],[shipping]]+Table1[[#This Row],[Tax]])),0)</f>
        <v>0</v>
      </c>
      <c r="R374" s="36"/>
      <c r="S374" s="36">
        <f>IF(ISNA(VLOOKUP(Table1[[#This Row],[Part Number]],'Multi-level BOM'!V$4:V$449,1,FALSE)),0,Table1[[#This Row],[Remaining Extended cost]])</f>
        <v>0</v>
      </c>
    </row>
    <row r="375" spans="1:19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10"/>
      <c r="M375" s="40"/>
      <c r="N375" s="49" t="e">
        <f>CEILING((Table1[[#This Row],[extended quantity]]-Table1[[#This Row],[quantity on-hand]])/Table1[[#This Row],[Minimum order quantity]],1)*Table1[[#This Row],[Minimum order quantity]]</f>
        <v>#DIV/0!</v>
      </c>
      <c r="O375" s="49" t="e">
        <f>Table1[[#This Row],[Order quantity]]+Table1[[#This Row],[quantity on-hand]]-Table1[[#This Row],[extended quantity]]</f>
        <v>#DIV/0!</v>
      </c>
      <c r="P375" s="51">
        <f>IFERROR(Table1[[#This Row],[Order quantity]]*(Table1[[#This Row],[Cost ]]+Table1[[#This Row],[shipping]]+Table1[[#This Row],[Tax]]),0)</f>
        <v>0</v>
      </c>
      <c r="Q375" s="36">
        <f>IFERROR(IF(Table1[[#This Row],[Order quantity]]=0,0,Table1[[#This Row],[leftover material]]*(Table1[[#This Row],[Cost ]]+Table1[[#This Row],[shipping]]+Table1[[#This Row],[Tax]])),0)</f>
        <v>0</v>
      </c>
      <c r="R375" s="36"/>
      <c r="S375" s="36">
        <f>IF(ISNA(VLOOKUP(Table1[[#This Row],[Part Number]],'Multi-level BOM'!V$4:V$449,1,FALSE)),0,Table1[[#This Row],[Remaining Extended cost]])</f>
        <v>0</v>
      </c>
    </row>
    <row r="376" spans="1:19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10"/>
      <c r="M376" s="40"/>
      <c r="N376" s="49" t="e">
        <f>CEILING((Table1[[#This Row],[extended quantity]]-Table1[[#This Row],[quantity on-hand]])/Table1[[#This Row],[Minimum order quantity]],1)*Table1[[#This Row],[Minimum order quantity]]</f>
        <v>#DIV/0!</v>
      </c>
      <c r="O376" s="49" t="e">
        <f>Table1[[#This Row],[Order quantity]]+Table1[[#This Row],[quantity on-hand]]-Table1[[#This Row],[extended quantity]]</f>
        <v>#DIV/0!</v>
      </c>
      <c r="P376" s="51">
        <f>IFERROR(Table1[[#This Row],[Order quantity]]*(Table1[[#This Row],[Cost ]]+Table1[[#This Row],[shipping]]+Table1[[#This Row],[Tax]]),0)</f>
        <v>0</v>
      </c>
      <c r="Q376" s="36">
        <f>IFERROR(IF(Table1[[#This Row],[Order quantity]]=0,0,Table1[[#This Row],[leftover material]]*(Table1[[#This Row],[Cost ]]+Table1[[#This Row],[shipping]]+Table1[[#This Row],[Tax]])),0)</f>
        <v>0</v>
      </c>
      <c r="R376" s="36"/>
      <c r="S376" s="36">
        <f>IF(ISNA(VLOOKUP(Table1[[#This Row],[Part Number]],'Multi-level BOM'!V$4:V$449,1,FALSE)),0,Table1[[#This Row],[Remaining Extended cost]])</f>
        <v>0</v>
      </c>
    </row>
    <row r="377" spans="1:19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10"/>
      <c r="M377" s="40"/>
      <c r="N377" s="49" t="e">
        <f>CEILING((Table1[[#This Row],[extended quantity]]-Table1[[#This Row],[quantity on-hand]])/Table1[[#This Row],[Minimum order quantity]],1)*Table1[[#This Row],[Minimum order quantity]]</f>
        <v>#DIV/0!</v>
      </c>
      <c r="O377" s="49" t="e">
        <f>Table1[[#This Row],[Order quantity]]+Table1[[#This Row],[quantity on-hand]]-Table1[[#This Row],[extended quantity]]</f>
        <v>#DIV/0!</v>
      </c>
      <c r="P377" s="51">
        <f>IFERROR(Table1[[#This Row],[Order quantity]]*(Table1[[#This Row],[Cost ]]+Table1[[#This Row],[shipping]]+Table1[[#This Row],[Tax]]),0)</f>
        <v>0</v>
      </c>
      <c r="Q377" s="36">
        <f>IFERROR(IF(Table1[[#This Row],[Order quantity]]=0,0,Table1[[#This Row],[leftover material]]*(Table1[[#This Row],[Cost ]]+Table1[[#This Row],[shipping]]+Table1[[#This Row],[Tax]])),0)</f>
        <v>0</v>
      </c>
      <c r="R377" s="36"/>
      <c r="S377" s="36">
        <f>IF(ISNA(VLOOKUP(Table1[[#This Row],[Part Number]],'Multi-level BOM'!V$4:V$449,1,FALSE)),0,Table1[[#This Row],[Remaining Extended cost]])</f>
        <v>0</v>
      </c>
    </row>
    <row r="378" spans="1:19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10"/>
      <c r="M378" s="40"/>
      <c r="N378" s="49" t="e">
        <f>CEILING((Table1[[#This Row],[extended quantity]]-Table1[[#This Row],[quantity on-hand]])/Table1[[#This Row],[Minimum order quantity]],1)*Table1[[#This Row],[Minimum order quantity]]</f>
        <v>#DIV/0!</v>
      </c>
      <c r="O378" s="49" t="e">
        <f>Table1[[#This Row],[Order quantity]]+Table1[[#This Row],[quantity on-hand]]-Table1[[#This Row],[extended quantity]]</f>
        <v>#DIV/0!</v>
      </c>
      <c r="P378" s="51">
        <f>IFERROR(Table1[[#This Row],[Order quantity]]*(Table1[[#This Row],[Cost ]]+Table1[[#This Row],[shipping]]+Table1[[#This Row],[Tax]]),0)</f>
        <v>0</v>
      </c>
      <c r="Q378" s="36">
        <f>IFERROR(IF(Table1[[#This Row],[Order quantity]]=0,0,Table1[[#This Row],[leftover material]]*(Table1[[#This Row],[Cost ]]+Table1[[#This Row],[shipping]]+Table1[[#This Row],[Tax]])),0)</f>
        <v>0</v>
      </c>
      <c r="R378" s="36"/>
      <c r="S378" s="36">
        <f>IF(ISNA(VLOOKUP(Table1[[#This Row],[Part Number]],'Multi-level BOM'!V$4:V$449,1,FALSE)),0,Table1[[#This Row],[Remaining Extended cost]])</f>
        <v>0</v>
      </c>
    </row>
    <row r="379" spans="1:19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10"/>
      <c r="M379" s="40"/>
      <c r="N379" s="49" t="e">
        <f>CEILING((Table1[[#This Row],[extended quantity]]-Table1[[#This Row],[quantity on-hand]])/Table1[[#This Row],[Minimum order quantity]],1)*Table1[[#This Row],[Minimum order quantity]]</f>
        <v>#DIV/0!</v>
      </c>
      <c r="O379" s="49" t="e">
        <f>Table1[[#This Row],[Order quantity]]+Table1[[#This Row],[quantity on-hand]]-Table1[[#This Row],[extended quantity]]</f>
        <v>#DIV/0!</v>
      </c>
      <c r="P379" s="51">
        <f>IFERROR(Table1[[#This Row],[Order quantity]]*(Table1[[#This Row],[Cost ]]+Table1[[#This Row],[shipping]]+Table1[[#This Row],[Tax]]),0)</f>
        <v>0</v>
      </c>
      <c r="Q379" s="36">
        <f>IFERROR(IF(Table1[[#This Row],[Order quantity]]=0,0,Table1[[#This Row],[leftover material]]*(Table1[[#This Row],[Cost ]]+Table1[[#This Row],[shipping]]+Table1[[#This Row],[Tax]])),0)</f>
        <v>0</v>
      </c>
      <c r="R379" s="36"/>
      <c r="S379" s="36">
        <f>IF(ISNA(VLOOKUP(Table1[[#This Row],[Part Number]],'Multi-level BOM'!V$4:V$449,1,FALSE)),0,Table1[[#This Row],[Remaining Extended cost]])</f>
        <v>0</v>
      </c>
    </row>
    <row r="380" spans="1:19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10"/>
      <c r="M380" s="40"/>
      <c r="N380" s="49" t="e">
        <f>CEILING((Table1[[#This Row],[extended quantity]]-Table1[[#This Row],[quantity on-hand]])/Table1[[#This Row],[Minimum order quantity]],1)*Table1[[#This Row],[Minimum order quantity]]</f>
        <v>#DIV/0!</v>
      </c>
      <c r="O380" s="49" t="e">
        <f>Table1[[#This Row],[Order quantity]]+Table1[[#This Row],[quantity on-hand]]-Table1[[#This Row],[extended quantity]]</f>
        <v>#DIV/0!</v>
      </c>
      <c r="P380" s="51">
        <f>IFERROR(Table1[[#This Row],[Order quantity]]*(Table1[[#This Row],[Cost ]]+Table1[[#This Row],[shipping]]+Table1[[#This Row],[Tax]]),0)</f>
        <v>0</v>
      </c>
      <c r="Q380" s="36">
        <f>IFERROR(IF(Table1[[#This Row],[Order quantity]]=0,0,Table1[[#This Row],[leftover material]]*(Table1[[#This Row],[Cost ]]+Table1[[#This Row],[shipping]]+Table1[[#This Row],[Tax]])),0)</f>
        <v>0</v>
      </c>
      <c r="R380" s="36"/>
      <c r="S380" s="36">
        <f>IF(ISNA(VLOOKUP(Table1[[#This Row],[Part Number]],'Multi-level BOM'!V$4:V$449,1,FALSE)),0,Table1[[#This Row],[Remaining Extended cost]])</f>
        <v>0</v>
      </c>
    </row>
    <row r="381" spans="1:19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10"/>
      <c r="M381" s="40"/>
      <c r="N381" s="49" t="e">
        <f>CEILING((Table1[[#This Row],[extended quantity]]-Table1[[#This Row],[quantity on-hand]])/Table1[[#This Row],[Minimum order quantity]],1)*Table1[[#This Row],[Minimum order quantity]]</f>
        <v>#DIV/0!</v>
      </c>
      <c r="O381" s="49" t="e">
        <f>Table1[[#This Row],[Order quantity]]+Table1[[#This Row],[quantity on-hand]]-Table1[[#This Row],[extended quantity]]</f>
        <v>#DIV/0!</v>
      </c>
      <c r="P381" s="51">
        <f>IFERROR(Table1[[#This Row],[Order quantity]]*(Table1[[#This Row],[Cost ]]+Table1[[#This Row],[shipping]]+Table1[[#This Row],[Tax]]),0)</f>
        <v>0</v>
      </c>
      <c r="Q381" s="36">
        <f>IFERROR(IF(Table1[[#This Row],[Order quantity]]=0,0,Table1[[#This Row],[leftover material]]*(Table1[[#This Row],[Cost ]]+Table1[[#This Row],[shipping]]+Table1[[#This Row],[Tax]])),0)</f>
        <v>0</v>
      </c>
      <c r="R381" s="36"/>
      <c r="S381" s="36">
        <f>IF(ISNA(VLOOKUP(Table1[[#This Row],[Part Number]],'Multi-level BOM'!V$4:V$449,1,FALSE)),0,Table1[[#This Row],[Remaining Extended cost]])</f>
        <v>0</v>
      </c>
    </row>
    <row r="382" spans="1:19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10"/>
      <c r="M382" s="40"/>
      <c r="N382" s="49" t="e">
        <f>CEILING((Table1[[#This Row],[extended quantity]]-Table1[[#This Row],[quantity on-hand]])/Table1[[#This Row],[Minimum order quantity]],1)*Table1[[#This Row],[Minimum order quantity]]</f>
        <v>#DIV/0!</v>
      </c>
      <c r="O382" s="49" t="e">
        <f>Table1[[#This Row],[Order quantity]]+Table1[[#This Row],[quantity on-hand]]-Table1[[#This Row],[extended quantity]]</f>
        <v>#DIV/0!</v>
      </c>
      <c r="P382" s="51">
        <f>IFERROR(Table1[[#This Row],[Order quantity]]*(Table1[[#This Row],[Cost ]]+Table1[[#This Row],[shipping]]+Table1[[#This Row],[Tax]]),0)</f>
        <v>0</v>
      </c>
      <c r="Q382" s="36">
        <f>IFERROR(IF(Table1[[#This Row],[Order quantity]]=0,0,Table1[[#This Row],[leftover material]]*(Table1[[#This Row],[Cost ]]+Table1[[#This Row],[shipping]]+Table1[[#This Row],[Tax]])),0)</f>
        <v>0</v>
      </c>
      <c r="R382" s="36"/>
      <c r="S382" s="36">
        <f>IF(ISNA(VLOOKUP(Table1[[#This Row],[Part Number]],'Multi-level BOM'!V$4:V$449,1,FALSE)),0,Table1[[#This Row],[Remaining Extended cost]])</f>
        <v>0</v>
      </c>
    </row>
    <row r="383" spans="1:19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10"/>
      <c r="M383" s="40"/>
      <c r="N383" s="49" t="e">
        <f>CEILING((Table1[[#This Row],[extended quantity]]-Table1[[#This Row],[quantity on-hand]])/Table1[[#This Row],[Minimum order quantity]],1)*Table1[[#This Row],[Minimum order quantity]]</f>
        <v>#DIV/0!</v>
      </c>
      <c r="O383" s="49" t="e">
        <f>Table1[[#This Row],[Order quantity]]+Table1[[#This Row],[quantity on-hand]]-Table1[[#This Row],[extended quantity]]</f>
        <v>#DIV/0!</v>
      </c>
      <c r="P383" s="51">
        <f>IFERROR(Table1[[#This Row],[Order quantity]]*(Table1[[#This Row],[Cost ]]+Table1[[#This Row],[shipping]]+Table1[[#This Row],[Tax]]),0)</f>
        <v>0</v>
      </c>
      <c r="Q383" s="36">
        <f>IFERROR(IF(Table1[[#This Row],[Order quantity]]=0,0,Table1[[#This Row],[leftover material]]*(Table1[[#This Row],[Cost ]]+Table1[[#This Row],[shipping]]+Table1[[#This Row],[Tax]])),0)</f>
        <v>0</v>
      </c>
      <c r="R383" s="36"/>
      <c r="S383" s="36">
        <f>IF(ISNA(VLOOKUP(Table1[[#This Row],[Part Number]],'Multi-level BOM'!V$4:V$449,1,FALSE)),0,Table1[[#This Row],[Remaining Extended cost]])</f>
        <v>0</v>
      </c>
    </row>
    <row r="384" spans="1:19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10"/>
      <c r="M384" s="40"/>
      <c r="N384" s="49" t="e">
        <f>CEILING((Table1[[#This Row],[extended quantity]]-Table1[[#This Row],[quantity on-hand]])/Table1[[#This Row],[Minimum order quantity]],1)*Table1[[#This Row],[Minimum order quantity]]</f>
        <v>#DIV/0!</v>
      </c>
      <c r="O384" s="49" t="e">
        <f>Table1[[#This Row],[Order quantity]]+Table1[[#This Row],[quantity on-hand]]-Table1[[#This Row],[extended quantity]]</f>
        <v>#DIV/0!</v>
      </c>
      <c r="P384" s="51">
        <f>IFERROR(Table1[[#This Row],[Order quantity]]*(Table1[[#This Row],[Cost ]]+Table1[[#This Row],[shipping]]+Table1[[#This Row],[Tax]]),0)</f>
        <v>0</v>
      </c>
      <c r="Q384" s="36">
        <f>IFERROR(IF(Table1[[#This Row],[Order quantity]]=0,0,Table1[[#This Row],[leftover material]]*(Table1[[#This Row],[Cost ]]+Table1[[#This Row],[shipping]]+Table1[[#This Row],[Tax]])),0)</f>
        <v>0</v>
      </c>
      <c r="R384" s="36"/>
      <c r="S384" s="36">
        <f>IF(ISNA(VLOOKUP(Table1[[#This Row],[Part Number]],'Multi-level BOM'!V$4:V$449,1,FALSE)),0,Table1[[#This Row],[Remaining Extended cost]])</f>
        <v>0</v>
      </c>
    </row>
    <row r="385" spans="1:19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10"/>
      <c r="M385" s="40"/>
      <c r="N385" s="49" t="e">
        <f>CEILING((Table1[[#This Row],[extended quantity]]-Table1[[#This Row],[quantity on-hand]])/Table1[[#This Row],[Minimum order quantity]],1)*Table1[[#This Row],[Minimum order quantity]]</f>
        <v>#DIV/0!</v>
      </c>
      <c r="O385" s="49" t="e">
        <f>Table1[[#This Row],[Order quantity]]+Table1[[#This Row],[quantity on-hand]]-Table1[[#This Row],[extended quantity]]</f>
        <v>#DIV/0!</v>
      </c>
      <c r="P385" s="51">
        <f>IFERROR(Table1[[#This Row],[Order quantity]]*(Table1[[#This Row],[Cost ]]+Table1[[#This Row],[shipping]]+Table1[[#This Row],[Tax]]),0)</f>
        <v>0</v>
      </c>
      <c r="Q385" s="36">
        <f>IFERROR(IF(Table1[[#This Row],[Order quantity]]=0,0,Table1[[#This Row],[leftover material]]*(Table1[[#This Row],[Cost ]]+Table1[[#This Row],[shipping]]+Table1[[#This Row],[Tax]])),0)</f>
        <v>0</v>
      </c>
      <c r="R385" s="36"/>
      <c r="S385" s="36">
        <f>IF(ISNA(VLOOKUP(Table1[[#This Row],[Part Number]],'Multi-level BOM'!V$4:V$449,1,FALSE)),0,Table1[[#This Row],[Remaining Extended cost]])</f>
        <v>0</v>
      </c>
    </row>
    <row r="386" spans="1:19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10"/>
      <c r="M386" s="40"/>
      <c r="N386" s="49" t="e">
        <f>CEILING((Table1[[#This Row],[extended quantity]]-Table1[[#This Row],[quantity on-hand]])/Table1[[#This Row],[Minimum order quantity]],1)*Table1[[#This Row],[Minimum order quantity]]</f>
        <v>#DIV/0!</v>
      </c>
      <c r="O386" s="49" t="e">
        <f>Table1[[#This Row],[Order quantity]]+Table1[[#This Row],[quantity on-hand]]-Table1[[#This Row],[extended quantity]]</f>
        <v>#DIV/0!</v>
      </c>
      <c r="P386" s="51">
        <f>IFERROR(Table1[[#This Row],[Order quantity]]*(Table1[[#This Row],[Cost ]]+Table1[[#This Row],[shipping]]+Table1[[#This Row],[Tax]]),0)</f>
        <v>0</v>
      </c>
      <c r="Q386" s="36">
        <f>IFERROR(IF(Table1[[#This Row],[Order quantity]]=0,0,Table1[[#This Row],[leftover material]]*(Table1[[#This Row],[Cost ]]+Table1[[#This Row],[shipping]]+Table1[[#This Row],[Tax]])),0)</f>
        <v>0</v>
      </c>
      <c r="R386" s="36"/>
      <c r="S386" s="36">
        <f>IF(ISNA(VLOOKUP(Table1[[#This Row],[Part Number]],'Multi-level BOM'!V$4:V$449,1,FALSE)),0,Table1[[#This Row],[Remaining Extended cost]])</f>
        <v>0</v>
      </c>
    </row>
    <row r="387" spans="1:19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10"/>
      <c r="M387" s="40"/>
      <c r="N387" s="49" t="e">
        <f>CEILING((Table1[[#This Row],[extended quantity]]-Table1[[#This Row],[quantity on-hand]])/Table1[[#This Row],[Minimum order quantity]],1)*Table1[[#This Row],[Minimum order quantity]]</f>
        <v>#DIV/0!</v>
      </c>
      <c r="O387" s="49" t="e">
        <f>Table1[[#This Row],[Order quantity]]+Table1[[#This Row],[quantity on-hand]]-Table1[[#This Row],[extended quantity]]</f>
        <v>#DIV/0!</v>
      </c>
      <c r="P387" s="51">
        <f>IFERROR(Table1[[#This Row],[Order quantity]]*(Table1[[#This Row],[Cost ]]+Table1[[#This Row],[shipping]]+Table1[[#This Row],[Tax]]),0)</f>
        <v>0</v>
      </c>
      <c r="Q387" s="36">
        <f>IFERROR(IF(Table1[[#This Row],[Order quantity]]=0,0,Table1[[#This Row],[leftover material]]*(Table1[[#This Row],[Cost ]]+Table1[[#This Row],[shipping]]+Table1[[#This Row],[Tax]])),0)</f>
        <v>0</v>
      </c>
      <c r="R387" s="36"/>
      <c r="S387" s="36">
        <f>IF(ISNA(VLOOKUP(Table1[[#This Row],[Part Number]],'Multi-level BOM'!V$4:V$449,1,FALSE)),0,Table1[[#This Row],[Remaining Extended cost]])</f>
        <v>0</v>
      </c>
    </row>
    <row r="388" spans="1:19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10"/>
      <c r="M388" s="40"/>
      <c r="N388" s="49" t="e">
        <f>CEILING((Table1[[#This Row],[extended quantity]]-Table1[[#This Row],[quantity on-hand]])/Table1[[#This Row],[Minimum order quantity]],1)*Table1[[#This Row],[Minimum order quantity]]</f>
        <v>#DIV/0!</v>
      </c>
      <c r="O388" s="49" t="e">
        <f>Table1[[#This Row],[Order quantity]]+Table1[[#This Row],[quantity on-hand]]-Table1[[#This Row],[extended quantity]]</f>
        <v>#DIV/0!</v>
      </c>
      <c r="P388" s="51">
        <f>IFERROR(Table1[[#This Row],[Order quantity]]*(Table1[[#This Row],[Cost ]]+Table1[[#This Row],[shipping]]+Table1[[#This Row],[Tax]]),0)</f>
        <v>0</v>
      </c>
      <c r="Q388" s="36">
        <f>IFERROR(IF(Table1[[#This Row],[Order quantity]]=0,0,Table1[[#This Row],[leftover material]]*(Table1[[#This Row],[Cost ]]+Table1[[#This Row],[shipping]]+Table1[[#This Row],[Tax]])),0)</f>
        <v>0</v>
      </c>
      <c r="R388" s="36"/>
      <c r="S388" s="36">
        <f>IF(ISNA(VLOOKUP(Table1[[#This Row],[Part Number]],'Multi-level BOM'!V$4:V$449,1,FALSE)),0,Table1[[#This Row],[Remaining Extended cost]])</f>
        <v>0</v>
      </c>
    </row>
    <row r="389" spans="1:19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10"/>
      <c r="M389" s="40"/>
      <c r="N389" s="49" t="e">
        <f>CEILING((Table1[[#This Row],[extended quantity]]-Table1[[#This Row],[quantity on-hand]])/Table1[[#This Row],[Minimum order quantity]],1)*Table1[[#This Row],[Minimum order quantity]]</f>
        <v>#DIV/0!</v>
      </c>
      <c r="O389" s="49" t="e">
        <f>Table1[[#This Row],[Order quantity]]+Table1[[#This Row],[quantity on-hand]]-Table1[[#This Row],[extended quantity]]</f>
        <v>#DIV/0!</v>
      </c>
      <c r="P389" s="51">
        <f>IFERROR(Table1[[#This Row],[Order quantity]]*(Table1[[#This Row],[Cost ]]+Table1[[#This Row],[shipping]]+Table1[[#This Row],[Tax]]),0)</f>
        <v>0</v>
      </c>
      <c r="Q389" s="36">
        <f>IFERROR(IF(Table1[[#This Row],[Order quantity]]=0,0,Table1[[#This Row],[leftover material]]*(Table1[[#This Row],[Cost ]]+Table1[[#This Row],[shipping]]+Table1[[#This Row],[Tax]])),0)</f>
        <v>0</v>
      </c>
      <c r="R389" s="36"/>
      <c r="S389" s="36">
        <f>IF(ISNA(VLOOKUP(Table1[[#This Row],[Part Number]],'Multi-level BOM'!V$4:V$449,1,FALSE)),0,Table1[[#This Row],[Remaining Extended cost]])</f>
        <v>0</v>
      </c>
    </row>
    <row r="390" spans="1:19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10"/>
      <c r="M390" s="40"/>
      <c r="N390" s="49" t="e">
        <f>CEILING((Table1[[#This Row],[extended quantity]]-Table1[[#This Row],[quantity on-hand]])/Table1[[#This Row],[Minimum order quantity]],1)*Table1[[#This Row],[Minimum order quantity]]</f>
        <v>#DIV/0!</v>
      </c>
      <c r="O390" s="49" t="e">
        <f>Table1[[#This Row],[Order quantity]]+Table1[[#This Row],[quantity on-hand]]-Table1[[#This Row],[extended quantity]]</f>
        <v>#DIV/0!</v>
      </c>
      <c r="P390" s="51">
        <f>IFERROR(Table1[[#This Row],[Order quantity]]*(Table1[[#This Row],[Cost ]]+Table1[[#This Row],[shipping]]+Table1[[#This Row],[Tax]]),0)</f>
        <v>0</v>
      </c>
      <c r="Q390" s="36">
        <f>IFERROR(IF(Table1[[#This Row],[Order quantity]]=0,0,Table1[[#This Row],[leftover material]]*(Table1[[#This Row],[Cost ]]+Table1[[#This Row],[shipping]]+Table1[[#This Row],[Tax]])),0)</f>
        <v>0</v>
      </c>
      <c r="R390" s="36"/>
      <c r="S390" s="36">
        <f>IF(ISNA(VLOOKUP(Table1[[#This Row],[Part Number]],'Multi-level BOM'!V$4:V$449,1,FALSE)),0,Table1[[#This Row],[Remaining Extended cost]])</f>
        <v>0</v>
      </c>
    </row>
    <row r="391" spans="1:19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10"/>
      <c r="M391" s="40"/>
      <c r="N391" s="49" t="e">
        <f>CEILING((Table1[[#This Row],[extended quantity]]-Table1[[#This Row],[quantity on-hand]])/Table1[[#This Row],[Minimum order quantity]],1)*Table1[[#This Row],[Minimum order quantity]]</f>
        <v>#DIV/0!</v>
      </c>
      <c r="O391" s="49" t="e">
        <f>Table1[[#This Row],[Order quantity]]+Table1[[#This Row],[quantity on-hand]]-Table1[[#This Row],[extended quantity]]</f>
        <v>#DIV/0!</v>
      </c>
      <c r="P391" s="51">
        <f>IFERROR(Table1[[#This Row],[Order quantity]]*(Table1[[#This Row],[Cost ]]+Table1[[#This Row],[shipping]]+Table1[[#This Row],[Tax]]),0)</f>
        <v>0</v>
      </c>
      <c r="Q391" s="36">
        <f>IFERROR(IF(Table1[[#This Row],[Order quantity]]=0,0,Table1[[#This Row],[leftover material]]*(Table1[[#This Row],[Cost ]]+Table1[[#This Row],[shipping]]+Table1[[#This Row],[Tax]])),0)</f>
        <v>0</v>
      </c>
      <c r="R391" s="36"/>
      <c r="S391" s="36">
        <f>IF(ISNA(VLOOKUP(Table1[[#This Row],[Part Number]],'Multi-level BOM'!V$4:V$449,1,FALSE)),0,Table1[[#This Row],[Remaining Extended cost]])</f>
        <v>0</v>
      </c>
    </row>
    <row r="392" spans="1:19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10"/>
      <c r="M392" s="40"/>
      <c r="N392" s="49" t="e">
        <f>CEILING((Table1[[#This Row],[extended quantity]]-Table1[[#This Row],[quantity on-hand]])/Table1[[#This Row],[Minimum order quantity]],1)*Table1[[#This Row],[Minimum order quantity]]</f>
        <v>#DIV/0!</v>
      </c>
      <c r="O392" s="49" t="e">
        <f>Table1[[#This Row],[Order quantity]]+Table1[[#This Row],[quantity on-hand]]-Table1[[#This Row],[extended quantity]]</f>
        <v>#DIV/0!</v>
      </c>
      <c r="P392" s="51">
        <f>IFERROR(Table1[[#This Row],[Order quantity]]*(Table1[[#This Row],[Cost ]]+Table1[[#This Row],[shipping]]+Table1[[#This Row],[Tax]]),0)</f>
        <v>0</v>
      </c>
      <c r="Q392" s="36">
        <f>IFERROR(IF(Table1[[#This Row],[Order quantity]]=0,0,Table1[[#This Row],[leftover material]]*(Table1[[#This Row],[Cost ]]+Table1[[#This Row],[shipping]]+Table1[[#This Row],[Tax]])),0)</f>
        <v>0</v>
      </c>
      <c r="R392" s="36"/>
      <c r="S392" s="36">
        <f>IF(ISNA(VLOOKUP(Table1[[#This Row],[Part Number]],'Multi-level BOM'!V$4:V$449,1,FALSE)),0,Table1[[#This Row],[Remaining Extended cost]])</f>
        <v>0</v>
      </c>
    </row>
    <row r="393" spans="1:19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10"/>
      <c r="M393" s="40"/>
      <c r="N393" s="49" t="e">
        <f>CEILING((Table1[[#This Row],[extended quantity]]-Table1[[#This Row],[quantity on-hand]])/Table1[[#This Row],[Minimum order quantity]],1)*Table1[[#This Row],[Minimum order quantity]]</f>
        <v>#DIV/0!</v>
      </c>
      <c r="O393" s="49" t="e">
        <f>Table1[[#This Row],[Order quantity]]+Table1[[#This Row],[quantity on-hand]]-Table1[[#This Row],[extended quantity]]</f>
        <v>#DIV/0!</v>
      </c>
      <c r="P393" s="51">
        <f>IFERROR(Table1[[#This Row],[Order quantity]]*(Table1[[#This Row],[Cost ]]+Table1[[#This Row],[shipping]]+Table1[[#This Row],[Tax]]),0)</f>
        <v>0</v>
      </c>
      <c r="Q393" s="36">
        <f>IFERROR(IF(Table1[[#This Row],[Order quantity]]=0,0,Table1[[#This Row],[leftover material]]*(Table1[[#This Row],[Cost ]]+Table1[[#This Row],[shipping]]+Table1[[#This Row],[Tax]])),0)</f>
        <v>0</v>
      </c>
      <c r="R393" s="36"/>
      <c r="S393" s="36">
        <f>IF(ISNA(VLOOKUP(Table1[[#This Row],[Part Number]],'Multi-level BOM'!V$4:V$449,1,FALSE)),0,Table1[[#This Row],[Remaining Extended cost]])</f>
        <v>0</v>
      </c>
    </row>
    <row r="394" spans="1:19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10"/>
      <c r="M394" s="40"/>
      <c r="N394" s="49" t="e">
        <f>CEILING((Table1[[#This Row],[extended quantity]]-Table1[[#This Row],[quantity on-hand]])/Table1[[#This Row],[Minimum order quantity]],1)*Table1[[#This Row],[Minimum order quantity]]</f>
        <v>#DIV/0!</v>
      </c>
      <c r="O394" s="49" t="e">
        <f>Table1[[#This Row],[Order quantity]]+Table1[[#This Row],[quantity on-hand]]-Table1[[#This Row],[extended quantity]]</f>
        <v>#DIV/0!</v>
      </c>
      <c r="P394" s="51">
        <f>IFERROR(Table1[[#This Row],[Order quantity]]*(Table1[[#This Row],[Cost ]]+Table1[[#This Row],[shipping]]+Table1[[#This Row],[Tax]]),0)</f>
        <v>0</v>
      </c>
      <c r="Q394" s="36">
        <f>IFERROR(IF(Table1[[#This Row],[Order quantity]]=0,0,Table1[[#This Row],[leftover material]]*(Table1[[#This Row],[Cost ]]+Table1[[#This Row],[shipping]]+Table1[[#This Row],[Tax]])),0)</f>
        <v>0</v>
      </c>
      <c r="R394" s="36"/>
      <c r="S394" s="36">
        <f>IF(ISNA(VLOOKUP(Table1[[#This Row],[Part Number]],'Multi-level BOM'!V$4:V$449,1,FALSE)),0,Table1[[#This Row],[Remaining Extended cost]])</f>
        <v>0</v>
      </c>
    </row>
    <row r="395" spans="1:19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10"/>
      <c r="M395" s="40"/>
      <c r="N395" s="49" t="e">
        <f>CEILING((Table1[[#This Row],[extended quantity]]-Table1[[#This Row],[quantity on-hand]])/Table1[[#This Row],[Minimum order quantity]],1)*Table1[[#This Row],[Minimum order quantity]]</f>
        <v>#DIV/0!</v>
      </c>
      <c r="O395" s="49" t="e">
        <f>Table1[[#This Row],[Order quantity]]+Table1[[#This Row],[quantity on-hand]]-Table1[[#This Row],[extended quantity]]</f>
        <v>#DIV/0!</v>
      </c>
      <c r="P395" s="51">
        <f>IFERROR(Table1[[#This Row],[Order quantity]]*(Table1[[#This Row],[Cost ]]+Table1[[#This Row],[shipping]]+Table1[[#This Row],[Tax]]),0)</f>
        <v>0</v>
      </c>
      <c r="Q395" s="36">
        <f>IFERROR(IF(Table1[[#This Row],[Order quantity]]=0,0,Table1[[#This Row],[leftover material]]*(Table1[[#This Row],[Cost ]]+Table1[[#This Row],[shipping]]+Table1[[#This Row],[Tax]])),0)</f>
        <v>0</v>
      </c>
      <c r="R395" s="36"/>
      <c r="S395" s="36">
        <f>IF(ISNA(VLOOKUP(Table1[[#This Row],[Part Number]],'Multi-level BOM'!V$4:V$449,1,FALSE)),0,Table1[[#This Row],[Remaining Extended cost]])</f>
        <v>0</v>
      </c>
    </row>
    <row r="396" spans="1:19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10"/>
      <c r="M396" s="40"/>
      <c r="N396" s="49" t="e">
        <f>CEILING((Table1[[#This Row],[extended quantity]]-Table1[[#This Row],[quantity on-hand]])/Table1[[#This Row],[Minimum order quantity]],1)*Table1[[#This Row],[Minimum order quantity]]</f>
        <v>#DIV/0!</v>
      </c>
      <c r="O396" s="49" t="e">
        <f>Table1[[#This Row],[Order quantity]]+Table1[[#This Row],[quantity on-hand]]-Table1[[#This Row],[extended quantity]]</f>
        <v>#DIV/0!</v>
      </c>
      <c r="P396" s="51">
        <f>IFERROR(Table1[[#This Row],[Order quantity]]*(Table1[[#This Row],[Cost ]]+Table1[[#This Row],[shipping]]+Table1[[#This Row],[Tax]]),0)</f>
        <v>0</v>
      </c>
      <c r="Q396" s="36">
        <f>IFERROR(IF(Table1[[#This Row],[Order quantity]]=0,0,Table1[[#This Row],[leftover material]]*(Table1[[#This Row],[Cost ]]+Table1[[#This Row],[shipping]]+Table1[[#This Row],[Tax]])),0)</f>
        <v>0</v>
      </c>
      <c r="R396" s="36"/>
      <c r="S396" s="36">
        <f>IF(ISNA(VLOOKUP(Table1[[#This Row],[Part Number]],'Multi-level BOM'!V$4:V$449,1,FALSE)),0,Table1[[#This Row],[Remaining Extended cost]])</f>
        <v>0</v>
      </c>
    </row>
    <row r="397" spans="1:19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10"/>
      <c r="M397" s="40"/>
      <c r="N397" s="49" t="e">
        <f>CEILING((Table1[[#This Row],[extended quantity]]-Table1[[#This Row],[quantity on-hand]])/Table1[[#This Row],[Minimum order quantity]],1)*Table1[[#This Row],[Minimum order quantity]]</f>
        <v>#DIV/0!</v>
      </c>
      <c r="O397" s="49" t="e">
        <f>Table1[[#This Row],[Order quantity]]+Table1[[#This Row],[quantity on-hand]]-Table1[[#This Row],[extended quantity]]</f>
        <v>#DIV/0!</v>
      </c>
      <c r="P397" s="51">
        <f>IFERROR(Table1[[#This Row],[Order quantity]]*(Table1[[#This Row],[Cost ]]+Table1[[#This Row],[shipping]]+Table1[[#This Row],[Tax]]),0)</f>
        <v>0</v>
      </c>
      <c r="Q397" s="36">
        <f>IFERROR(IF(Table1[[#This Row],[Order quantity]]=0,0,Table1[[#This Row],[leftover material]]*(Table1[[#This Row],[Cost ]]+Table1[[#This Row],[shipping]]+Table1[[#This Row],[Tax]])),0)</f>
        <v>0</v>
      </c>
      <c r="R397" s="36"/>
      <c r="S397" s="36">
        <f>IF(ISNA(VLOOKUP(Table1[[#This Row],[Part Number]],'Multi-level BOM'!V$4:V$449,1,FALSE)),0,Table1[[#This Row],[Remaining Extended cost]])</f>
        <v>0</v>
      </c>
    </row>
    <row r="398" spans="1:19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10"/>
      <c r="M398" s="40"/>
      <c r="N398" s="49" t="e">
        <f>CEILING((Table1[[#This Row],[extended quantity]]-Table1[[#This Row],[quantity on-hand]])/Table1[[#This Row],[Minimum order quantity]],1)*Table1[[#This Row],[Minimum order quantity]]</f>
        <v>#DIV/0!</v>
      </c>
      <c r="O398" s="49" t="e">
        <f>Table1[[#This Row],[Order quantity]]+Table1[[#This Row],[quantity on-hand]]-Table1[[#This Row],[extended quantity]]</f>
        <v>#DIV/0!</v>
      </c>
      <c r="P398" s="51">
        <f>IFERROR(Table1[[#This Row],[Order quantity]]*(Table1[[#This Row],[Cost ]]+Table1[[#This Row],[shipping]]+Table1[[#This Row],[Tax]]),0)</f>
        <v>0</v>
      </c>
      <c r="Q398" s="36">
        <f>IFERROR(IF(Table1[[#This Row],[Order quantity]]=0,0,Table1[[#This Row],[leftover material]]*(Table1[[#This Row],[Cost ]]+Table1[[#This Row],[shipping]]+Table1[[#This Row],[Tax]])),0)</f>
        <v>0</v>
      </c>
      <c r="R398" s="36"/>
      <c r="S398" s="36">
        <f>IF(ISNA(VLOOKUP(Table1[[#This Row],[Part Number]],'Multi-level BOM'!V$4:V$449,1,FALSE)),0,Table1[[#This Row],[Remaining Extended cost]])</f>
        <v>0</v>
      </c>
    </row>
    <row r="399" spans="1:19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10"/>
      <c r="M399" s="40"/>
      <c r="N399" s="49" t="e">
        <f>CEILING((Table1[[#This Row],[extended quantity]]-Table1[[#This Row],[quantity on-hand]])/Table1[[#This Row],[Minimum order quantity]],1)*Table1[[#This Row],[Minimum order quantity]]</f>
        <v>#DIV/0!</v>
      </c>
      <c r="O399" s="49" t="e">
        <f>Table1[[#This Row],[Order quantity]]+Table1[[#This Row],[quantity on-hand]]-Table1[[#This Row],[extended quantity]]</f>
        <v>#DIV/0!</v>
      </c>
      <c r="P399" s="51">
        <f>IFERROR(Table1[[#This Row],[Order quantity]]*(Table1[[#This Row],[Cost ]]+Table1[[#This Row],[shipping]]+Table1[[#This Row],[Tax]]),0)</f>
        <v>0</v>
      </c>
      <c r="Q399" s="36">
        <f>IFERROR(IF(Table1[[#This Row],[Order quantity]]=0,0,Table1[[#This Row],[leftover material]]*(Table1[[#This Row],[Cost ]]+Table1[[#This Row],[shipping]]+Table1[[#This Row],[Tax]])),0)</f>
        <v>0</v>
      </c>
      <c r="R399" s="36"/>
      <c r="S399" s="36">
        <f>IF(ISNA(VLOOKUP(Table1[[#This Row],[Part Number]],'Multi-level BOM'!V$4:V$449,1,FALSE)),0,Table1[[#This Row],[Remaining Extended cost]])</f>
        <v>0</v>
      </c>
    </row>
    <row r="400" spans="1:19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10"/>
      <c r="M400" s="40"/>
      <c r="N400" s="49" t="e">
        <f>CEILING((Table1[[#This Row],[extended quantity]]-Table1[[#This Row],[quantity on-hand]])/Table1[[#This Row],[Minimum order quantity]],1)*Table1[[#This Row],[Minimum order quantity]]</f>
        <v>#DIV/0!</v>
      </c>
      <c r="O400" s="49" t="e">
        <f>Table1[[#This Row],[Order quantity]]+Table1[[#This Row],[quantity on-hand]]-Table1[[#This Row],[extended quantity]]</f>
        <v>#DIV/0!</v>
      </c>
      <c r="P400" s="51">
        <f>IFERROR(Table1[[#This Row],[Order quantity]]*(Table1[[#This Row],[Cost ]]+Table1[[#This Row],[shipping]]+Table1[[#This Row],[Tax]]),0)</f>
        <v>0</v>
      </c>
      <c r="Q400" s="36">
        <f>IFERROR(IF(Table1[[#This Row],[Order quantity]]=0,0,Table1[[#This Row],[leftover material]]*(Table1[[#This Row],[Cost ]]+Table1[[#This Row],[shipping]]+Table1[[#This Row],[Tax]])),0)</f>
        <v>0</v>
      </c>
      <c r="R400" s="36"/>
      <c r="S400" s="36">
        <f>IF(ISNA(VLOOKUP(Table1[[#This Row],[Part Number]],'Multi-level BOM'!V$4:V$449,1,FALSE)),0,Table1[[#This Row],[Remaining Extended cost]])</f>
        <v>0</v>
      </c>
    </row>
    <row r="401" spans="1:19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10"/>
      <c r="M401" s="40"/>
      <c r="N401" s="49" t="e">
        <f>CEILING((Table1[[#This Row],[extended quantity]]-Table1[[#This Row],[quantity on-hand]])/Table1[[#This Row],[Minimum order quantity]],1)*Table1[[#This Row],[Minimum order quantity]]</f>
        <v>#DIV/0!</v>
      </c>
      <c r="O401" s="49" t="e">
        <f>Table1[[#This Row],[Order quantity]]+Table1[[#This Row],[quantity on-hand]]-Table1[[#This Row],[extended quantity]]</f>
        <v>#DIV/0!</v>
      </c>
      <c r="P401" s="51">
        <f>IFERROR(Table1[[#This Row],[Order quantity]]*(Table1[[#This Row],[Cost ]]+Table1[[#This Row],[shipping]]+Table1[[#This Row],[Tax]]),0)</f>
        <v>0</v>
      </c>
      <c r="Q401" s="36">
        <f>IFERROR(IF(Table1[[#This Row],[Order quantity]]=0,0,Table1[[#This Row],[leftover material]]*(Table1[[#This Row],[Cost ]]+Table1[[#This Row],[shipping]]+Table1[[#This Row],[Tax]])),0)</f>
        <v>0</v>
      </c>
      <c r="R401" s="36"/>
      <c r="S401" s="36">
        <f>IF(ISNA(VLOOKUP(Table1[[#This Row],[Part Number]],'Multi-level BOM'!V$4:V$449,1,FALSE)),0,Table1[[#This Row],[Remaining Extended cost]])</f>
        <v>0</v>
      </c>
    </row>
    <row r="402" spans="1:19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10"/>
      <c r="M402" s="40"/>
      <c r="N402" s="49" t="e">
        <f>CEILING((Table1[[#This Row],[extended quantity]]-Table1[[#This Row],[quantity on-hand]])/Table1[[#This Row],[Minimum order quantity]],1)*Table1[[#This Row],[Minimum order quantity]]</f>
        <v>#DIV/0!</v>
      </c>
      <c r="O402" s="49" t="e">
        <f>Table1[[#This Row],[Order quantity]]+Table1[[#This Row],[quantity on-hand]]-Table1[[#This Row],[extended quantity]]</f>
        <v>#DIV/0!</v>
      </c>
      <c r="P402" s="51">
        <f>IFERROR(Table1[[#This Row],[Order quantity]]*(Table1[[#This Row],[Cost ]]+Table1[[#This Row],[shipping]]+Table1[[#This Row],[Tax]]),0)</f>
        <v>0</v>
      </c>
      <c r="Q402" s="36">
        <f>IFERROR(IF(Table1[[#This Row],[Order quantity]]=0,0,Table1[[#This Row],[leftover material]]*(Table1[[#This Row],[Cost ]]+Table1[[#This Row],[shipping]]+Table1[[#This Row],[Tax]])),0)</f>
        <v>0</v>
      </c>
      <c r="R402" s="36"/>
      <c r="S402" s="36">
        <f>IF(ISNA(VLOOKUP(Table1[[#This Row],[Part Number]],'Multi-level BOM'!V$4:V$449,1,FALSE)),0,Table1[[#This Row],[Remaining Extended cost]])</f>
        <v>0</v>
      </c>
    </row>
    <row r="403" spans="1:19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10"/>
      <c r="M403" s="40"/>
      <c r="N403" s="49" t="e">
        <f>CEILING((Table1[[#This Row],[extended quantity]]-Table1[[#This Row],[quantity on-hand]])/Table1[[#This Row],[Minimum order quantity]],1)*Table1[[#This Row],[Minimum order quantity]]</f>
        <v>#DIV/0!</v>
      </c>
      <c r="O403" s="49" t="e">
        <f>Table1[[#This Row],[Order quantity]]+Table1[[#This Row],[quantity on-hand]]-Table1[[#This Row],[extended quantity]]</f>
        <v>#DIV/0!</v>
      </c>
      <c r="P403" s="51">
        <f>IFERROR(Table1[[#This Row],[Order quantity]]*(Table1[[#This Row],[Cost ]]+Table1[[#This Row],[shipping]]+Table1[[#This Row],[Tax]]),0)</f>
        <v>0</v>
      </c>
      <c r="Q403" s="36">
        <f>IFERROR(IF(Table1[[#This Row],[Order quantity]]=0,0,Table1[[#This Row],[leftover material]]*(Table1[[#This Row],[Cost ]]+Table1[[#This Row],[shipping]]+Table1[[#This Row],[Tax]])),0)</f>
        <v>0</v>
      </c>
      <c r="R403" s="36"/>
      <c r="S403" s="36">
        <f>IF(ISNA(VLOOKUP(Table1[[#This Row],[Part Number]],'Multi-level BOM'!V$4:V$449,1,FALSE)),0,Table1[[#This Row],[Remaining Extended cost]])</f>
        <v>0</v>
      </c>
    </row>
    <row r="404" spans="1:19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10"/>
      <c r="M404" s="40"/>
      <c r="N404" s="49" t="e">
        <f>CEILING((Table1[[#This Row],[extended quantity]]-Table1[[#This Row],[quantity on-hand]])/Table1[[#This Row],[Minimum order quantity]],1)*Table1[[#This Row],[Minimum order quantity]]</f>
        <v>#DIV/0!</v>
      </c>
      <c r="O404" s="49" t="e">
        <f>Table1[[#This Row],[Order quantity]]+Table1[[#This Row],[quantity on-hand]]-Table1[[#This Row],[extended quantity]]</f>
        <v>#DIV/0!</v>
      </c>
      <c r="P404" s="51">
        <f>IFERROR(Table1[[#This Row],[Order quantity]]*(Table1[[#This Row],[Cost ]]+Table1[[#This Row],[shipping]]+Table1[[#This Row],[Tax]]),0)</f>
        <v>0</v>
      </c>
      <c r="Q404" s="36">
        <f>IFERROR(IF(Table1[[#This Row],[Order quantity]]=0,0,Table1[[#This Row],[leftover material]]*(Table1[[#This Row],[Cost ]]+Table1[[#This Row],[shipping]]+Table1[[#This Row],[Tax]])),0)</f>
        <v>0</v>
      </c>
      <c r="R404" s="36"/>
      <c r="S404" s="36">
        <f>IF(ISNA(VLOOKUP(Table1[[#This Row],[Part Number]],'Multi-level BOM'!V$4:V$449,1,FALSE)),0,Table1[[#This Row],[Remaining Extended cost]])</f>
        <v>0</v>
      </c>
    </row>
    <row r="405" spans="1:19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10"/>
      <c r="M405" s="40"/>
      <c r="N405" s="49" t="e">
        <f>CEILING((Table1[[#This Row],[extended quantity]]-Table1[[#This Row],[quantity on-hand]])/Table1[[#This Row],[Minimum order quantity]],1)*Table1[[#This Row],[Minimum order quantity]]</f>
        <v>#DIV/0!</v>
      </c>
      <c r="O405" s="49" t="e">
        <f>Table1[[#This Row],[Order quantity]]+Table1[[#This Row],[quantity on-hand]]-Table1[[#This Row],[extended quantity]]</f>
        <v>#DIV/0!</v>
      </c>
      <c r="P405" s="51">
        <f>IFERROR(Table1[[#This Row],[Order quantity]]*(Table1[[#This Row],[Cost ]]+Table1[[#This Row],[shipping]]+Table1[[#This Row],[Tax]]),0)</f>
        <v>0</v>
      </c>
      <c r="Q405" s="36">
        <f>IFERROR(IF(Table1[[#This Row],[Order quantity]]=0,0,Table1[[#This Row],[leftover material]]*(Table1[[#This Row],[Cost ]]+Table1[[#This Row],[shipping]]+Table1[[#This Row],[Tax]])),0)</f>
        <v>0</v>
      </c>
      <c r="R405" s="36"/>
      <c r="S405" s="36">
        <f>IF(ISNA(VLOOKUP(Table1[[#This Row],[Part Number]],'Multi-level BOM'!V$4:V$449,1,FALSE)),0,Table1[[#This Row],[Remaining Extended cost]])</f>
        <v>0</v>
      </c>
    </row>
    <row r="406" spans="1:19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10"/>
      <c r="M406" s="40"/>
      <c r="N406" s="49" t="e">
        <f>CEILING((Table1[[#This Row],[extended quantity]]-Table1[[#This Row],[quantity on-hand]])/Table1[[#This Row],[Minimum order quantity]],1)*Table1[[#This Row],[Minimum order quantity]]</f>
        <v>#DIV/0!</v>
      </c>
      <c r="O406" s="49" t="e">
        <f>Table1[[#This Row],[Order quantity]]+Table1[[#This Row],[quantity on-hand]]-Table1[[#This Row],[extended quantity]]</f>
        <v>#DIV/0!</v>
      </c>
      <c r="P406" s="51">
        <f>IFERROR(Table1[[#This Row],[Order quantity]]*(Table1[[#This Row],[Cost ]]+Table1[[#This Row],[shipping]]+Table1[[#This Row],[Tax]]),0)</f>
        <v>0</v>
      </c>
      <c r="Q406" s="36">
        <f>IFERROR(IF(Table1[[#This Row],[Order quantity]]=0,0,Table1[[#This Row],[leftover material]]*(Table1[[#This Row],[Cost ]]+Table1[[#This Row],[shipping]]+Table1[[#This Row],[Tax]])),0)</f>
        <v>0</v>
      </c>
      <c r="R406" s="36"/>
      <c r="S406" s="36">
        <f>IF(ISNA(VLOOKUP(Table1[[#This Row],[Part Number]],'Multi-level BOM'!V$4:V$449,1,FALSE)),0,Table1[[#This Row],[Remaining Extended cost]])</f>
        <v>0</v>
      </c>
    </row>
    <row r="407" spans="1:19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10"/>
      <c r="M407" s="40"/>
      <c r="N407" s="49" t="e">
        <f>CEILING((Table1[[#This Row],[extended quantity]]-Table1[[#This Row],[quantity on-hand]])/Table1[[#This Row],[Minimum order quantity]],1)*Table1[[#This Row],[Minimum order quantity]]</f>
        <v>#DIV/0!</v>
      </c>
      <c r="O407" s="49" t="e">
        <f>Table1[[#This Row],[Order quantity]]+Table1[[#This Row],[quantity on-hand]]-Table1[[#This Row],[extended quantity]]</f>
        <v>#DIV/0!</v>
      </c>
      <c r="P407" s="51">
        <f>IFERROR(Table1[[#This Row],[Order quantity]]*(Table1[[#This Row],[Cost ]]+Table1[[#This Row],[shipping]]+Table1[[#This Row],[Tax]]),0)</f>
        <v>0</v>
      </c>
      <c r="Q407" s="36">
        <f>IFERROR(IF(Table1[[#This Row],[Order quantity]]=0,0,Table1[[#This Row],[leftover material]]*(Table1[[#This Row],[Cost ]]+Table1[[#This Row],[shipping]]+Table1[[#This Row],[Tax]])),0)</f>
        <v>0</v>
      </c>
      <c r="R407" s="36"/>
      <c r="S407" s="36">
        <f>IF(ISNA(VLOOKUP(Table1[[#This Row],[Part Number]],'Multi-level BOM'!V$4:V$449,1,FALSE)),0,Table1[[#This Row],[Remaining Extended cost]])</f>
        <v>0</v>
      </c>
    </row>
    <row r="408" spans="1:19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10"/>
      <c r="M408" s="40"/>
      <c r="N408" s="49" t="e">
        <f>CEILING((Table1[[#This Row],[extended quantity]]-Table1[[#This Row],[quantity on-hand]])/Table1[[#This Row],[Minimum order quantity]],1)*Table1[[#This Row],[Minimum order quantity]]</f>
        <v>#DIV/0!</v>
      </c>
      <c r="O408" s="49" t="e">
        <f>Table1[[#This Row],[Order quantity]]+Table1[[#This Row],[quantity on-hand]]-Table1[[#This Row],[extended quantity]]</f>
        <v>#DIV/0!</v>
      </c>
      <c r="P408" s="51">
        <f>IFERROR(Table1[[#This Row],[Order quantity]]*(Table1[[#This Row],[Cost ]]+Table1[[#This Row],[shipping]]+Table1[[#This Row],[Tax]]),0)</f>
        <v>0</v>
      </c>
      <c r="Q408" s="36">
        <f>IFERROR(IF(Table1[[#This Row],[Order quantity]]=0,0,Table1[[#This Row],[leftover material]]*(Table1[[#This Row],[Cost ]]+Table1[[#This Row],[shipping]]+Table1[[#This Row],[Tax]])),0)</f>
        <v>0</v>
      </c>
      <c r="R408" s="36"/>
      <c r="S408" s="36">
        <f>IF(ISNA(VLOOKUP(Table1[[#This Row],[Part Number]],'Multi-level BOM'!V$4:V$449,1,FALSE)),0,Table1[[#This Row],[Remaining Extended cost]])</f>
        <v>0</v>
      </c>
    </row>
    <row r="409" spans="1:19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10"/>
      <c r="M409" s="40"/>
      <c r="N409" s="49" t="e">
        <f>CEILING((Table1[[#This Row],[extended quantity]]-Table1[[#This Row],[quantity on-hand]])/Table1[[#This Row],[Minimum order quantity]],1)*Table1[[#This Row],[Minimum order quantity]]</f>
        <v>#DIV/0!</v>
      </c>
      <c r="O409" s="49" t="e">
        <f>Table1[[#This Row],[Order quantity]]+Table1[[#This Row],[quantity on-hand]]-Table1[[#This Row],[extended quantity]]</f>
        <v>#DIV/0!</v>
      </c>
      <c r="P409" s="51">
        <f>IFERROR(Table1[[#This Row],[Order quantity]]*(Table1[[#This Row],[Cost ]]+Table1[[#This Row],[shipping]]+Table1[[#This Row],[Tax]]),0)</f>
        <v>0</v>
      </c>
      <c r="Q409" s="36">
        <f>IFERROR(IF(Table1[[#This Row],[Order quantity]]=0,0,Table1[[#This Row],[leftover material]]*(Table1[[#This Row],[Cost ]]+Table1[[#This Row],[shipping]]+Table1[[#This Row],[Tax]])),0)</f>
        <v>0</v>
      </c>
      <c r="R409" s="36"/>
      <c r="S409" s="36">
        <f>IF(ISNA(VLOOKUP(Table1[[#This Row],[Part Number]],'Multi-level BOM'!V$4:V$449,1,FALSE)),0,Table1[[#This Row],[Remaining Extended cost]])</f>
        <v>0</v>
      </c>
    </row>
    <row r="410" spans="1:19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10"/>
      <c r="M410" s="40"/>
      <c r="N410" s="49" t="e">
        <f>CEILING((Table1[[#This Row],[extended quantity]]-Table1[[#This Row],[quantity on-hand]])/Table1[[#This Row],[Minimum order quantity]],1)*Table1[[#This Row],[Minimum order quantity]]</f>
        <v>#DIV/0!</v>
      </c>
      <c r="O410" s="49" t="e">
        <f>Table1[[#This Row],[Order quantity]]+Table1[[#This Row],[quantity on-hand]]-Table1[[#This Row],[extended quantity]]</f>
        <v>#DIV/0!</v>
      </c>
      <c r="P410" s="51">
        <f>IFERROR(Table1[[#This Row],[Order quantity]]*(Table1[[#This Row],[Cost ]]+Table1[[#This Row],[shipping]]+Table1[[#This Row],[Tax]]),0)</f>
        <v>0</v>
      </c>
      <c r="Q410" s="36">
        <f>IFERROR(IF(Table1[[#This Row],[Order quantity]]=0,0,Table1[[#This Row],[leftover material]]*(Table1[[#This Row],[Cost ]]+Table1[[#This Row],[shipping]]+Table1[[#This Row],[Tax]])),0)</f>
        <v>0</v>
      </c>
      <c r="R410" s="36"/>
      <c r="S410" s="36">
        <f>IF(ISNA(VLOOKUP(Table1[[#This Row],[Part Number]],'Multi-level BOM'!V$4:V$449,1,FALSE)),0,Table1[[#This Row],[Remaining Extended cost]])</f>
        <v>0</v>
      </c>
    </row>
    <row r="411" spans="1:19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10"/>
      <c r="M411" s="40"/>
      <c r="N411" s="49" t="e">
        <f>CEILING((Table1[[#This Row],[extended quantity]]-Table1[[#This Row],[quantity on-hand]])/Table1[[#This Row],[Minimum order quantity]],1)*Table1[[#This Row],[Minimum order quantity]]</f>
        <v>#DIV/0!</v>
      </c>
      <c r="O411" s="49" t="e">
        <f>Table1[[#This Row],[Order quantity]]+Table1[[#This Row],[quantity on-hand]]-Table1[[#This Row],[extended quantity]]</f>
        <v>#DIV/0!</v>
      </c>
      <c r="P411" s="51">
        <f>IFERROR(Table1[[#This Row],[Order quantity]]*(Table1[[#This Row],[Cost ]]+Table1[[#This Row],[shipping]]+Table1[[#This Row],[Tax]]),0)</f>
        <v>0</v>
      </c>
      <c r="Q411" s="36">
        <f>IFERROR(IF(Table1[[#This Row],[Order quantity]]=0,0,Table1[[#This Row],[leftover material]]*(Table1[[#This Row],[Cost ]]+Table1[[#This Row],[shipping]]+Table1[[#This Row],[Tax]])),0)</f>
        <v>0</v>
      </c>
      <c r="R411" s="36"/>
      <c r="S411" s="36">
        <f>IF(ISNA(VLOOKUP(Table1[[#This Row],[Part Number]],'Multi-level BOM'!V$4:V$449,1,FALSE)),0,Table1[[#This Row],[Remaining Extended cost]])</f>
        <v>0</v>
      </c>
    </row>
    <row r="412" spans="1:19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10"/>
      <c r="M412" s="40"/>
      <c r="N412" s="49" t="e">
        <f>CEILING((Table1[[#This Row],[extended quantity]]-Table1[[#This Row],[quantity on-hand]])/Table1[[#This Row],[Minimum order quantity]],1)*Table1[[#This Row],[Minimum order quantity]]</f>
        <v>#DIV/0!</v>
      </c>
      <c r="O412" s="49" t="e">
        <f>Table1[[#This Row],[Order quantity]]+Table1[[#This Row],[quantity on-hand]]-Table1[[#This Row],[extended quantity]]</f>
        <v>#DIV/0!</v>
      </c>
      <c r="P412" s="51">
        <f>IFERROR(Table1[[#This Row],[Order quantity]]*(Table1[[#This Row],[Cost ]]+Table1[[#This Row],[shipping]]+Table1[[#This Row],[Tax]]),0)</f>
        <v>0</v>
      </c>
      <c r="Q412" s="36">
        <f>IFERROR(IF(Table1[[#This Row],[Order quantity]]=0,0,Table1[[#This Row],[leftover material]]*(Table1[[#This Row],[Cost ]]+Table1[[#This Row],[shipping]]+Table1[[#This Row],[Tax]])),0)</f>
        <v>0</v>
      </c>
      <c r="R412" s="36"/>
      <c r="S412" s="36">
        <f>IF(ISNA(VLOOKUP(Table1[[#This Row],[Part Number]],'Multi-level BOM'!V$4:V$449,1,FALSE)),0,Table1[[#This Row],[Remaining Extended cost]])</f>
        <v>0</v>
      </c>
    </row>
    <row r="413" spans="1:19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10"/>
      <c r="M413" s="40"/>
      <c r="N413" s="49" t="e">
        <f>CEILING((Table1[[#This Row],[extended quantity]]-Table1[[#This Row],[quantity on-hand]])/Table1[[#This Row],[Minimum order quantity]],1)*Table1[[#This Row],[Minimum order quantity]]</f>
        <v>#DIV/0!</v>
      </c>
      <c r="O413" s="49" t="e">
        <f>Table1[[#This Row],[Order quantity]]+Table1[[#This Row],[quantity on-hand]]-Table1[[#This Row],[extended quantity]]</f>
        <v>#DIV/0!</v>
      </c>
      <c r="P413" s="51">
        <f>IFERROR(Table1[[#This Row],[Order quantity]]*(Table1[[#This Row],[Cost ]]+Table1[[#This Row],[shipping]]+Table1[[#This Row],[Tax]]),0)</f>
        <v>0</v>
      </c>
      <c r="Q413" s="36">
        <f>IFERROR(IF(Table1[[#This Row],[Order quantity]]=0,0,Table1[[#This Row],[leftover material]]*(Table1[[#This Row],[Cost ]]+Table1[[#This Row],[shipping]]+Table1[[#This Row],[Tax]])),0)</f>
        <v>0</v>
      </c>
      <c r="R413" s="36"/>
      <c r="S413" s="36">
        <f>IF(ISNA(VLOOKUP(Table1[[#This Row],[Part Number]],'Multi-level BOM'!V$4:V$449,1,FALSE)),0,Table1[[#This Row],[Remaining Extended cost]])</f>
        <v>0</v>
      </c>
    </row>
    <row r="414" spans="1:19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10"/>
      <c r="M414" s="40"/>
      <c r="N414" s="49" t="e">
        <f>CEILING((Table1[[#This Row],[extended quantity]]-Table1[[#This Row],[quantity on-hand]])/Table1[[#This Row],[Minimum order quantity]],1)*Table1[[#This Row],[Minimum order quantity]]</f>
        <v>#DIV/0!</v>
      </c>
      <c r="O414" s="49" t="e">
        <f>Table1[[#This Row],[Order quantity]]+Table1[[#This Row],[quantity on-hand]]-Table1[[#This Row],[extended quantity]]</f>
        <v>#DIV/0!</v>
      </c>
      <c r="P414" s="51">
        <f>IFERROR(Table1[[#This Row],[Order quantity]]*(Table1[[#This Row],[Cost ]]+Table1[[#This Row],[shipping]]+Table1[[#This Row],[Tax]]),0)</f>
        <v>0</v>
      </c>
      <c r="Q414" s="36">
        <f>IFERROR(IF(Table1[[#This Row],[Order quantity]]=0,0,Table1[[#This Row],[leftover material]]*(Table1[[#This Row],[Cost ]]+Table1[[#This Row],[shipping]]+Table1[[#This Row],[Tax]])),0)</f>
        <v>0</v>
      </c>
      <c r="R414" s="36"/>
      <c r="S414" s="36">
        <f>IF(ISNA(VLOOKUP(Table1[[#This Row],[Part Number]],'Multi-level BOM'!V$4:V$449,1,FALSE)),0,Table1[[#This Row],[Remaining Extended cost]])</f>
        <v>0</v>
      </c>
    </row>
    <row r="415" spans="1:19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10"/>
      <c r="M415" s="40"/>
      <c r="N415" s="49" t="e">
        <f>CEILING((Table1[[#This Row],[extended quantity]]-Table1[[#This Row],[quantity on-hand]])/Table1[[#This Row],[Minimum order quantity]],1)*Table1[[#This Row],[Minimum order quantity]]</f>
        <v>#DIV/0!</v>
      </c>
      <c r="O415" s="49" t="e">
        <f>Table1[[#This Row],[Order quantity]]+Table1[[#This Row],[quantity on-hand]]-Table1[[#This Row],[extended quantity]]</f>
        <v>#DIV/0!</v>
      </c>
      <c r="P415" s="51">
        <f>IFERROR(Table1[[#This Row],[Order quantity]]*(Table1[[#This Row],[Cost ]]+Table1[[#This Row],[shipping]]+Table1[[#This Row],[Tax]]),0)</f>
        <v>0</v>
      </c>
      <c r="Q415" s="36">
        <f>IFERROR(IF(Table1[[#This Row],[Order quantity]]=0,0,Table1[[#This Row],[leftover material]]*(Table1[[#This Row],[Cost ]]+Table1[[#This Row],[shipping]]+Table1[[#This Row],[Tax]])),0)</f>
        <v>0</v>
      </c>
      <c r="R415" s="36"/>
      <c r="S415" s="36">
        <f>IF(ISNA(VLOOKUP(Table1[[#This Row],[Part Number]],'Multi-level BOM'!V$4:V$449,1,FALSE)),0,Table1[[#This Row],[Remaining Extended cost]])</f>
        <v>0</v>
      </c>
    </row>
    <row r="416" spans="1:19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10"/>
      <c r="M416" s="40"/>
      <c r="N416" s="49" t="e">
        <f>CEILING((Table1[[#This Row],[extended quantity]]-Table1[[#This Row],[quantity on-hand]])/Table1[[#This Row],[Minimum order quantity]],1)*Table1[[#This Row],[Minimum order quantity]]</f>
        <v>#DIV/0!</v>
      </c>
      <c r="O416" s="49" t="e">
        <f>Table1[[#This Row],[Order quantity]]+Table1[[#This Row],[quantity on-hand]]-Table1[[#This Row],[extended quantity]]</f>
        <v>#DIV/0!</v>
      </c>
      <c r="P416" s="51">
        <f>IFERROR(Table1[[#This Row],[Order quantity]]*(Table1[[#This Row],[Cost ]]+Table1[[#This Row],[shipping]]+Table1[[#This Row],[Tax]]),0)</f>
        <v>0</v>
      </c>
      <c r="Q416" s="36">
        <f>IFERROR(IF(Table1[[#This Row],[Order quantity]]=0,0,Table1[[#This Row],[leftover material]]*(Table1[[#This Row],[Cost ]]+Table1[[#This Row],[shipping]]+Table1[[#This Row],[Tax]])),0)</f>
        <v>0</v>
      </c>
      <c r="R416" s="36"/>
      <c r="S416" s="36">
        <f>IF(ISNA(VLOOKUP(Table1[[#This Row],[Part Number]],'Multi-level BOM'!V$4:V$449,1,FALSE)),0,Table1[[#This Row],[Remaining Extended cost]])</f>
        <v>0</v>
      </c>
    </row>
    <row r="417" spans="1:19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10"/>
      <c r="M417" s="40"/>
      <c r="N417" s="49" t="e">
        <f>CEILING((Table1[[#This Row],[extended quantity]]-Table1[[#This Row],[quantity on-hand]])/Table1[[#This Row],[Minimum order quantity]],1)*Table1[[#This Row],[Minimum order quantity]]</f>
        <v>#DIV/0!</v>
      </c>
      <c r="O417" s="49" t="e">
        <f>Table1[[#This Row],[Order quantity]]+Table1[[#This Row],[quantity on-hand]]-Table1[[#This Row],[extended quantity]]</f>
        <v>#DIV/0!</v>
      </c>
      <c r="P417" s="51">
        <f>IFERROR(Table1[[#This Row],[Order quantity]]*(Table1[[#This Row],[Cost ]]+Table1[[#This Row],[shipping]]+Table1[[#This Row],[Tax]]),0)</f>
        <v>0</v>
      </c>
      <c r="Q417" s="36">
        <f>IFERROR(IF(Table1[[#This Row],[Order quantity]]=0,0,Table1[[#This Row],[leftover material]]*(Table1[[#This Row],[Cost ]]+Table1[[#This Row],[shipping]]+Table1[[#This Row],[Tax]])),0)</f>
        <v>0</v>
      </c>
      <c r="R417" s="36"/>
      <c r="S417" s="36">
        <f>IF(ISNA(VLOOKUP(Table1[[#This Row],[Part Number]],'Multi-level BOM'!V$4:V$449,1,FALSE)),0,Table1[[#This Row],[Remaining Extended cost]])</f>
        <v>0</v>
      </c>
    </row>
    <row r="418" spans="1:19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10"/>
      <c r="M418" s="40"/>
      <c r="N418" s="49" t="e">
        <f>CEILING((Table1[[#This Row],[extended quantity]]-Table1[[#This Row],[quantity on-hand]])/Table1[[#This Row],[Minimum order quantity]],1)*Table1[[#This Row],[Minimum order quantity]]</f>
        <v>#DIV/0!</v>
      </c>
      <c r="O418" s="49" t="e">
        <f>Table1[[#This Row],[Order quantity]]+Table1[[#This Row],[quantity on-hand]]-Table1[[#This Row],[extended quantity]]</f>
        <v>#DIV/0!</v>
      </c>
      <c r="P418" s="51">
        <f>IFERROR(Table1[[#This Row],[Order quantity]]*(Table1[[#This Row],[Cost ]]+Table1[[#This Row],[shipping]]+Table1[[#This Row],[Tax]]),0)</f>
        <v>0</v>
      </c>
      <c r="Q418" s="36">
        <f>IFERROR(IF(Table1[[#This Row],[Order quantity]]=0,0,Table1[[#This Row],[leftover material]]*(Table1[[#This Row],[Cost ]]+Table1[[#This Row],[shipping]]+Table1[[#This Row],[Tax]])),0)</f>
        <v>0</v>
      </c>
      <c r="R418" s="36"/>
      <c r="S418" s="36">
        <f>IF(ISNA(VLOOKUP(Table1[[#This Row],[Part Number]],'Multi-level BOM'!V$4:V$449,1,FALSE)),0,Table1[[#This Row],[Remaining Extended cost]])</f>
        <v>0</v>
      </c>
    </row>
    <row r="419" spans="1:19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10"/>
      <c r="M419" s="40"/>
      <c r="N419" s="49" t="e">
        <f>CEILING((Table1[[#This Row],[extended quantity]]-Table1[[#This Row],[quantity on-hand]])/Table1[[#This Row],[Minimum order quantity]],1)*Table1[[#This Row],[Minimum order quantity]]</f>
        <v>#DIV/0!</v>
      </c>
      <c r="O419" s="49" t="e">
        <f>Table1[[#This Row],[Order quantity]]+Table1[[#This Row],[quantity on-hand]]-Table1[[#This Row],[extended quantity]]</f>
        <v>#DIV/0!</v>
      </c>
      <c r="P419" s="51">
        <f>IFERROR(Table1[[#This Row],[Order quantity]]*(Table1[[#This Row],[Cost ]]+Table1[[#This Row],[shipping]]+Table1[[#This Row],[Tax]]),0)</f>
        <v>0</v>
      </c>
      <c r="Q419" s="36">
        <f>IFERROR(IF(Table1[[#This Row],[Order quantity]]=0,0,Table1[[#This Row],[leftover material]]*(Table1[[#This Row],[Cost ]]+Table1[[#This Row],[shipping]]+Table1[[#This Row],[Tax]])),0)</f>
        <v>0</v>
      </c>
      <c r="R419" s="36"/>
      <c r="S419" s="36">
        <f>IF(ISNA(VLOOKUP(Table1[[#This Row],[Part Number]],'Multi-level BOM'!V$4:V$449,1,FALSE)),0,Table1[[#This Row],[Remaining Extended cost]])</f>
        <v>0</v>
      </c>
    </row>
    <row r="420" spans="1:19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10"/>
      <c r="M420" s="40"/>
      <c r="N420" s="49" t="e">
        <f>CEILING((Table1[[#This Row],[extended quantity]]-Table1[[#This Row],[quantity on-hand]])/Table1[[#This Row],[Minimum order quantity]],1)*Table1[[#This Row],[Minimum order quantity]]</f>
        <v>#DIV/0!</v>
      </c>
      <c r="O420" s="49" t="e">
        <f>Table1[[#This Row],[Order quantity]]+Table1[[#This Row],[quantity on-hand]]-Table1[[#This Row],[extended quantity]]</f>
        <v>#DIV/0!</v>
      </c>
      <c r="P420" s="51">
        <f>IFERROR(Table1[[#This Row],[Order quantity]]*(Table1[[#This Row],[Cost ]]+Table1[[#This Row],[shipping]]+Table1[[#This Row],[Tax]]),0)</f>
        <v>0</v>
      </c>
      <c r="Q420" s="36">
        <f>IFERROR(IF(Table1[[#This Row],[Order quantity]]=0,0,Table1[[#This Row],[leftover material]]*(Table1[[#This Row],[Cost ]]+Table1[[#This Row],[shipping]]+Table1[[#This Row],[Tax]])),0)</f>
        <v>0</v>
      </c>
      <c r="R420" s="36"/>
      <c r="S420" s="36">
        <f>IF(ISNA(VLOOKUP(Table1[[#This Row],[Part Number]],'Multi-level BOM'!V$4:V$449,1,FALSE)),0,Table1[[#This Row],[Remaining Extended cost]])</f>
        <v>0</v>
      </c>
    </row>
    <row r="421" spans="1:19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10"/>
      <c r="M421" s="40"/>
      <c r="N421" s="49" t="e">
        <f>CEILING((Table1[[#This Row],[extended quantity]]-Table1[[#This Row],[quantity on-hand]])/Table1[[#This Row],[Minimum order quantity]],1)*Table1[[#This Row],[Minimum order quantity]]</f>
        <v>#DIV/0!</v>
      </c>
      <c r="O421" s="49" t="e">
        <f>Table1[[#This Row],[Order quantity]]+Table1[[#This Row],[quantity on-hand]]-Table1[[#This Row],[extended quantity]]</f>
        <v>#DIV/0!</v>
      </c>
      <c r="P421" s="51">
        <f>IFERROR(Table1[[#This Row],[Order quantity]]*(Table1[[#This Row],[Cost ]]+Table1[[#This Row],[shipping]]+Table1[[#This Row],[Tax]]),0)</f>
        <v>0</v>
      </c>
      <c r="Q421" s="36">
        <f>IFERROR(IF(Table1[[#This Row],[Order quantity]]=0,0,Table1[[#This Row],[leftover material]]*(Table1[[#This Row],[Cost ]]+Table1[[#This Row],[shipping]]+Table1[[#This Row],[Tax]])),0)</f>
        <v>0</v>
      </c>
      <c r="R421" s="36"/>
      <c r="S421" s="36">
        <f>IF(ISNA(VLOOKUP(Table1[[#This Row],[Part Number]],'Multi-level BOM'!V$4:V$449,1,FALSE)),0,Table1[[#This Row],[Remaining Extended cost]])</f>
        <v>0</v>
      </c>
    </row>
    <row r="422" spans="1:19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10"/>
      <c r="M422" s="40"/>
      <c r="N422" s="49" t="e">
        <f>CEILING((Table1[[#This Row],[extended quantity]]-Table1[[#This Row],[quantity on-hand]])/Table1[[#This Row],[Minimum order quantity]],1)*Table1[[#This Row],[Minimum order quantity]]</f>
        <v>#DIV/0!</v>
      </c>
      <c r="O422" s="49" t="e">
        <f>Table1[[#This Row],[Order quantity]]+Table1[[#This Row],[quantity on-hand]]-Table1[[#This Row],[extended quantity]]</f>
        <v>#DIV/0!</v>
      </c>
      <c r="P422" s="51">
        <f>IFERROR(Table1[[#This Row],[Order quantity]]*(Table1[[#This Row],[Cost ]]+Table1[[#This Row],[shipping]]+Table1[[#This Row],[Tax]]),0)</f>
        <v>0</v>
      </c>
      <c r="Q422" s="36">
        <f>IFERROR(IF(Table1[[#This Row],[Order quantity]]=0,0,Table1[[#This Row],[leftover material]]*(Table1[[#This Row],[Cost ]]+Table1[[#This Row],[shipping]]+Table1[[#This Row],[Tax]])),0)</f>
        <v>0</v>
      </c>
      <c r="R422" s="36"/>
      <c r="S422" s="36">
        <f>IF(ISNA(VLOOKUP(Table1[[#This Row],[Part Number]],'Multi-level BOM'!V$4:V$449,1,FALSE)),0,Table1[[#This Row],[Remaining Extended cost]])</f>
        <v>0</v>
      </c>
    </row>
    <row r="423" spans="1:19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10"/>
      <c r="M423" s="40"/>
      <c r="N423" s="49" t="e">
        <f>CEILING((Table1[[#This Row],[extended quantity]]-Table1[[#This Row],[quantity on-hand]])/Table1[[#This Row],[Minimum order quantity]],1)*Table1[[#This Row],[Minimum order quantity]]</f>
        <v>#DIV/0!</v>
      </c>
      <c r="O423" s="49" t="e">
        <f>Table1[[#This Row],[Order quantity]]+Table1[[#This Row],[quantity on-hand]]-Table1[[#This Row],[extended quantity]]</f>
        <v>#DIV/0!</v>
      </c>
      <c r="P423" s="51">
        <f>IFERROR(Table1[[#This Row],[Order quantity]]*(Table1[[#This Row],[Cost ]]+Table1[[#This Row],[shipping]]+Table1[[#This Row],[Tax]]),0)</f>
        <v>0</v>
      </c>
      <c r="Q423" s="36">
        <f>IFERROR(IF(Table1[[#This Row],[Order quantity]]=0,0,Table1[[#This Row],[leftover material]]*(Table1[[#This Row],[Cost ]]+Table1[[#This Row],[shipping]]+Table1[[#This Row],[Tax]])),0)</f>
        <v>0</v>
      </c>
      <c r="R423" s="36"/>
      <c r="S423" s="36">
        <f>IF(ISNA(VLOOKUP(Table1[[#This Row],[Part Number]],'Multi-level BOM'!V$4:V$449,1,FALSE)),0,Table1[[#This Row],[Remaining Extended cost]])</f>
        <v>0</v>
      </c>
    </row>
    <row r="424" spans="1:19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10"/>
      <c r="M424" s="40"/>
      <c r="N424" s="49" t="e">
        <f>CEILING((Table1[[#This Row],[extended quantity]]-Table1[[#This Row],[quantity on-hand]])/Table1[[#This Row],[Minimum order quantity]],1)*Table1[[#This Row],[Minimum order quantity]]</f>
        <v>#DIV/0!</v>
      </c>
      <c r="O424" s="49" t="e">
        <f>Table1[[#This Row],[Order quantity]]+Table1[[#This Row],[quantity on-hand]]-Table1[[#This Row],[extended quantity]]</f>
        <v>#DIV/0!</v>
      </c>
      <c r="P424" s="51">
        <f>IFERROR(Table1[[#This Row],[Order quantity]]*(Table1[[#This Row],[Cost ]]+Table1[[#This Row],[shipping]]+Table1[[#This Row],[Tax]]),0)</f>
        <v>0</v>
      </c>
      <c r="Q424" s="36">
        <f>IFERROR(IF(Table1[[#This Row],[Order quantity]]=0,0,Table1[[#This Row],[leftover material]]*(Table1[[#This Row],[Cost ]]+Table1[[#This Row],[shipping]]+Table1[[#This Row],[Tax]])),0)</f>
        <v>0</v>
      </c>
      <c r="R424" s="36"/>
      <c r="S424" s="36">
        <f>IF(ISNA(VLOOKUP(Table1[[#This Row],[Part Number]],'Multi-level BOM'!V$4:V$449,1,FALSE)),0,Table1[[#This Row],[Remaining Extended cost]])</f>
        <v>0</v>
      </c>
    </row>
    <row r="425" spans="1:19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10"/>
      <c r="M425" s="40"/>
      <c r="N425" s="49" t="e">
        <f>CEILING((Table1[[#This Row],[extended quantity]]-Table1[[#This Row],[quantity on-hand]])/Table1[[#This Row],[Minimum order quantity]],1)*Table1[[#This Row],[Minimum order quantity]]</f>
        <v>#DIV/0!</v>
      </c>
      <c r="O425" s="49" t="e">
        <f>Table1[[#This Row],[Order quantity]]+Table1[[#This Row],[quantity on-hand]]-Table1[[#This Row],[extended quantity]]</f>
        <v>#DIV/0!</v>
      </c>
      <c r="P425" s="51">
        <f>IFERROR(Table1[[#This Row],[Order quantity]]*(Table1[[#This Row],[Cost ]]+Table1[[#This Row],[shipping]]+Table1[[#This Row],[Tax]]),0)</f>
        <v>0</v>
      </c>
      <c r="Q425" s="36">
        <f>IFERROR(IF(Table1[[#This Row],[Order quantity]]=0,0,Table1[[#This Row],[leftover material]]*(Table1[[#This Row],[Cost ]]+Table1[[#This Row],[shipping]]+Table1[[#This Row],[Tax]])),0)</f>
        <v>0</v>
      </c>
      <c r="R425" s="36"/>
      <c r="S425" s="36">
        <f>IF(ISNA(VLOOKUP(Table1[[#This Row],[Part Number]],'Multi-level BOM'!V$4:V$449,1,FALSE)),0,Table1[[#This Row],[Remaining Extended cost]])</f>
        <v>0</v>
      </c>
    </row>
    <row r="426" spans="1:19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10"/>
      <c r="M426" s="40"/>
      <c r="N426" s="49" t="e">
        <f>CEILING((Table1[[#This Row],[extended quantity]]-Table1[[#This Row],[quantity on-hand]])/Table1[[#This Row],[Minimum order quantity]],1)*Table1[[#This Row],[Minimum order quantity]]</f>
        <v>#DIV/0!</v>
      </c>
      <c r="O426" s="49" t="e">
        <f>Table1[[#This Row],[Order quantity]]+Table1[[#This Row],[quantity on-hand]]-Table1[[#This Row],[extended quantity]]</f>
        <v>#DIV/0!</v>
      </c>
      <c r="P426" s="51">
        <f>IFERROR(Table1[[#This Row],[Order quantity]]*(Table1[[#This Row],[Cost ]]+Table1[[#This Row],[shipping]]+Table1[[#This Row],[Tax]]),0)</f>
        <v>0</v>
      </c>
      <c r="Q426" s="36">
        <f>IFERROR(IF(Table1[[#This Row],[Order quantity]]=0,0,Table1[[#This Row],[leftover material]]*(Table1[[#This Row],[Cost ]]+Table1[[#This Row],[shipping]]+Table1[[#This Row],[Tax]])),0)</f>
        <v>0</v>
      </c>
      <c r="R426" s="36"/>
      <c r="S426" s="36">
        <f>IF(ISNA(VLOOKUP(Table1[[#This Row],[Part Number]],'Multi-level BOM'!V$4:V$449,1,FALSE)),0,Table1[[#This Row],[Remaining Extended cost]])</f>
        <v>0</v>
      </c>
    </row>
    <row r="427" spans="1:19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10"/>
      <c r="M427" s="40"/>
      <c r="N427" s="49" t="e">
        <f>CEILING((Table1[[#This Row],[extended quantity]]-Table1[[#This Row],[quantity on-hand]])/Table1[[#This Row],[Minimum order quantity]],1)*Table1[[#This Row],[Minimum order quantity]]</f>
        <v>#DIV/0!</v>
      </c>
      <c r="O427" s="49" t="e">
        <f>Table1[[#This Row],[Order quantity]]+Table1[[#This Row],[quantity on-hand]]-Table1[[#This Row],[extended quantity]]</f>
        <v>#DIV/0!</v>
      </c>
      <c r="P427" s="51">
        <f>IFERROR(Table1[[#This Row],[Order quantity]]*(Table1[[#This Row],[Cost ]]+Table1[[#This Row],[shipping]]+Table1[[#This Row],[Tax]]),0)</f>
        <v>0</v>
      </c>
      <c r="Q427" s="36">
        <f>IFERROR(IF(Table1[[#This Row],[Order quantity]]=0,0,Table1[[#This Row],[leftover material]]*(Table1[[#This Row],[Cost ]]+Table1[[#This Row],[shipping]]+Table1[[#This Row],[Tax]])),0)</f>
        <v>0</v>
      </c>
      <c r="R427" s="36"/>
      <c r="S427" s="36">
        <f>IF(ISNA(VLOOKUP(Table1[[#This Row],[Part Number]],'Multi-level BOM'!V$4:V$449,1,FALSE)),0,Table1[[#This Row],[Remaining Extended cost]])</f>
        <v>0</v>
      </c>
    </row>
    <row r="428" spans="1:19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10"/>
      <c r="M428" s="40"/>
      <c r="N428" s="49" t="e">
        <f>CEILING((Table1[[#This Row],[extended quantity]]-Table1[[#This Row],[quantity on-hand]])/Table1[[#This Row],[Minimum order quantity]],1)*Table1[[#This Row],[Minimum order quantity]]</f>
        <v>#DIV/0!</v>
      </c>
      <c r="O428" s="49" t="e">
        <f>Table1[[#This Row],[Order quantity]]+Table1[[#This Row],[quantity on-hand]]-Table1[[#This Row],[extended quantity]]</f>
        <v>#DIV/0!</v>
      </c>
      <c r="P428" s="51">
        <f>IFERROR(Table1[[#This Row],[Order quantity]]*(Table1[[#This Row],[Cost ]]+Table1[[#This Row],[shipping]]+Table1[[#This Row],[Tax]]),0)</f>
        <v>0</v>
      </c>
      <c r="Q428" s="36">
        <f>IFERROR(IF(Table1[[#This Row],[Order quantity]]=0,0,Table1[[#This Row],[leftover material]]*(Table1[[#This Row],[Cost ]]+Table1[[#This Row],[shipping]]+Table1[[#This Row],[Tax]])),0)</f>
        <v>0</v>
      </c>
      <c r="R428" s="36"/>
      <c r="S428" s="36">
        <f>IF(ISNA(VLOOKUP(Table1[[#This Row],[Part Number]],'Multi-level BOM'!V$4:V$449,1,FALSE)),0,Table1[[#This Row],[Remaining Extended cost]])</f>
        <v>0</v>
      </c>
    </row>
    <row r="429" spans="1:19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10"/>
      <c r="M429" s="40"/>
      <c r="N429" s="49" t="e">
        <f>CEILING((Table1[[#This Row],[extended quantity]]-Table1[[#This Row],[quantity on-hand]])/Table1[[#This Row],[Minimum order quantity]],1)*Table1[[#This Row],[Minimum order quantity]]</f>
        <v>#DIV/0!</v>
      </c>
      <c r="O429" s="49" t="e">
        <f>Table1[[#This Row],[Order quantity]]+Table1[[#This Row],[quantity on-hand]]-Table1[[#This Row],[extended quantity]]</f>
        <v>#DIV/0!</v>
      </c>
      <c r="P429" s="51">
        <f>IFERROR(Table1[[#This Row],[Order quantity]]*(Table1[[#This Row],[Cost ]]+Table1[[#This Row],[shipping]]+Table1[[#This Row],[Tax]]),0)</f>
        <v>0</v>
      </c>
      <c r="Q429" s="36">
        <f>IFERROR(IF(Table1[[#This Row],[Order quantity]]=0,0,Table1[[#This Row],[leftover material]]*(Table1[[#This Row],[Cost ]]+Table1[[#This Row],[shipping]]+Table1[[#This Row],[Tax]])),0)</f>
        <v>0</v>
      </c>
      <c r="R429" s="36"/>
      <c r="S429" s="36">
        <f>IF(ISNA(VLOOKUP(Table1[[#This Row],[Part Number]],'Multi-level BOM'!V$4:V$449,1,FALSE)),0,Table1[[#This Row],[Remaining Extended cost]])</f>
        <v>0</v>
      </c>
    </row>
    <row r="430" spans="1:19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10"/>
      <c r="M430" s="40"/>
      <c r="N430" s="49" t="e">
        <f>CEILING((Table1[[#This Row],[extended quantity]]-Table1[[#This Row],[quantity on-hand]])/Table1[[#This Row],[Minimum order quantity]],1)*Table1[[#This Row],[Minimum order quantity]]</f>
        <v>#DIV/0!</v>
      </c>
      <c r="O430" s="49" t="e">
        <f>Table1[[#This Row],[Order quantity]]+Table1[[#This Row],[quantity on-hand]]-Table1[[#This Row],[extended quantity]]</f>
        <v>#DIV/0!</v>
      </c>
      <c r="P430" s="51">
        <f>IFERROR(Table1[[#This Row],[Order quantity]]*(Table1[[#This Row],[Cost ]]+Table1[[#This Row],[shipping]]+Table1[[#This Row],[Tax]]),0)</f>
        <v>0</v>
      </c>
      <c r="Q430" s="36">
        <f>IFERROR(IF(Table1[[#This Row],[Order quantity]]=0,0,Table1[[#This Row],[leftover material]]*(Table1[[#This Row],[Cost ]]+Table1[[#This Row],[shipping]]+Table1[[#This Row],[Tax]])),0)</f>
        <v>0</v>
      </c>
      <c r="R430" s="36"/>
      <c r="S430" s="36">
        <f>IF(ISNA(VLOOKUP(Table1[[#This Row],[Part Number]],'Multi-level BOM'!V$4:V$449,1,FALSE)),0,Table1[[#This Row],[Remaining Extended cost]])</f>
        <v>0</v>
      </c>
    </row>
    <row r="431" spans="1:19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10"/>
      <c r="M431" s="40"/>
      <c r="N431" s="49" t="e">
        <f>CEILING((Table1[[#This Row],[extended quantity]]-Table1[[#This Row],[quantity on-hand]])/Table1[[#This Row],[Minimum order quantity]],1)*Table1[[#This Row],[Minimum order quantity]]</f>
        <v>#DIV/0!</v>
      </c>
      <c r="O431" s="49" t="e">
        <f>Table1[[#This Row],[Order quantity]]+Table1[[#This Row],[quantity on-hand]]-Table1[[#This Row],[extended quantity]]</f>
        <v>#DIV/0!</v>
      </c>
      <c r="P431" s="51">
        <f>IFERROR(Table1[[#This Row],[Order quantity]]*(Table1[[#This Row],[Cost ]]+Table1[[#This Row],[shipping]]+Table1[[#This Row],[Tax]]),0)</f>
        <v>0</v>
      </c>
      <c r="Q431" s="36">
        <f>IFERROR(IF(Table1[[#This Row],[Order quantity]]=0,0,Table1[[#This Row],[leftover material]]*(Table1[[#This Row],[Cost ]]+Table1[[#This Row],[shipping]]+Table1[[#This Row],[Tax]])),0)</f>
        <v>0</v>
      </c>
      <c r="R431" s="36"/>
      <c r="S431" s="36">
        <f>IF(ISNA(VLOOKUP(Table1[[#This Row],[Part Number]],'Multi-level BOM'!V$4:V$449,1,FALSE)),0,Table1[[#This Row],[Remaining Extended cost]])</f>
        <v>0</v>
      </c>
    </row>
    <row r="432" spans="1:19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10"/>
      <c r="M432" s="40"/>
      <c r="N432" s="49" t="e">
        <f>CEILING((Table1[[#This Row],[extended quantity]]-Table1[[#This Row],[quantity on-hand]])/Table1[[#This Row],[Minimum order quantity]],1)*Table1[[#This Row],[Minimum order quantity]]</f>
        <v>#DIV/0!</v>
      </c>
      <c r="O432" s="49" t="e">
        <f>Table1[[#This Row],[Order quantity]]+Table1[[#This Row],[quantity on-hand]]-Table1[[#This Row],[extended quantity]]</f>
        <v>#DIV/0!</v>
      </c>
      <c r="P432" s="51">
        <f>IFERROR(Table1[[#This Row],[Order quantity]]*(Table1[[#This Row],[Cost ]]+Table1[[#This Row],[shipping]]+Table1[[#This Row],[Tax]]),0)</f>
        <v>0</v>
      </c>
      <c r="Q432" s="36">
        <f>IFERROR(IF(Table1[[#This Row],[Order quantity]]=0,0,Table1[[#This Row],[leftover material]]*(Table1[[#This Row],[Cost ]]+Table1[[#This Row],[shipping]]+Table1[[#This Row],[Tax]])),0)</f>
        <v>0</v>
      </c>
      <c r="R432" s="36"/>
      <c r="S432" s="36">
        <f>IF(ISNA(VLOOKUP(Table1[[#This Row],[Part Number]],'Multi-level BOM'!V$4:V$449,1,FALSE)),0,Table1[[#This Row],[Remaining Extended cost]])</f>
        <v>0</v>
      </c>
    </row>
    <row r="433" spans="1:19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10"/>
      <c r="M433" s="40"/>
      <c r="N433" s="49" t="e">
        <f>CEILING((Table1[[#This Row],[extended quantity]]-Table1[[#This Row],[quantity on-hand]])/Table1[[#This Row],[Minimum order quantity]],1)*Table1[[#This Row],[Minimum order quantity]]</f>
        <v>#DIV/0!</v>
      </c>
      <c r="O433" s="49" t="e">
        <f>Table1[[#This Row],[Order quantity]]+Table1[[#This Row],[quantity on-hand]]-Table1[[#This Row],[extended quantity]]</f>
        <v>#DIV/0!</v>
      </c>
      <c r="P433" s="51">
        <f>IFERROR(Table1[[#This Row],[Order quantity]]*(Table1[[#This Row],[Cost ]]+Table1[[#This Row],[shipping]]+Table1[[#This Row],[Tax]]),0)</f>
        <v>0</v>
      </c>
      <c r="Q433" s="36">
        <f>IFERROR(IF(Table1[[#This Row],[Order quantity]]=0,0,Table1[[#This Row],[leftover material]]*(Table1[[#This Row],[Cost ]]+Table1[[#This Row],[shipping]]+Table1[[#This Row],[Tax]])),0)</f>
        <v>0</v>
      </c>
      <c r="R433" s="36"/>
      <c r="S433" s="36">
        <f>IF(ISNA(VLOOKUP(Table1[[#This Row],[Part Number]],'Multi-level BOM'!V$4:V$449,1,FALSE)),0,Table1[[#This Row],[Remaining Extended cost]])</f>
        <v>0</v>
      </c>
    </row>
    <row r="434" spans="1:19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10"/>
      <c r="M434" s="40"/>
      <c r="N434" s="49" t="e">
        <f>CEILING((Table1[[#This Row],[extended quantity]]-Table1[[#This Row],[quantity on-hand]])/Table1[[#This Row],[Minimum order quantity]],1)*Table1[[#This Row],[Minimum order quantity]]</f>
        <v>#DIV/0!</v>
      </c>
      <c r="O434" s="49" t="e">
        <f>Table1[[#This Row],[Order quantity]]+Table1[[#This Row],[quantity on-hand]]-Table1[[#This Row],[extended quantity]]</f>
        <v>#DIV/0!</v>
      </c>
      <c r="P434" s="51">
        <f>IFERROR(Table1[[#This Row],[Order quantity]]*(Table1[[#This Row],[Cost ]]+Table1[[#This Row],[shipping]]+Table1[[#This Row],[Tax]]),0)</f>
        <v>0</v>
      </c>
      <c r="Q434" s="36">
        <f>IFERROR(IF(Table1[[#This Row],[Order quantity]]=0,0,Table1[[#This Row],[leftover material]]*(Table1[[#This Row],[Cost ]]+Table1[[#This Row],[shipping]]+Table1[[#This Row],[Tax]])),0)</f>
        <v>0</v>
      </c>
      <c r="R434" s="36"/>
      <c r="S434" s="36">
        <f>IF(ISNA(VLOOKUP(Table1[[#This Row],[Part Number]],'Multi-level BOM'!V$4:V$449,1,FALSE)),0,Table1[[#This Row],[Remaining Extended cost]])</f>
        <v>0</v>
      </c>
    </row>
    <row r="435" spans="1:19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10"/>
      <c r="M435" s="40"/>
      <c r="N435" s="49" t="e">
        <f>CEILING((Table1[[#This Row],[extended quantity]]-Table1[[#This Row],[quantity on-hand]])/Table1[[#This Row],[Minimum order quantity]],1)*Table1[[#This Row],[Minimum order quantity]]</f>
        <v>#DIV/0!</v>
      </c>
      <c r="O435" s="49" t="e">
        <f>Table1[[#This Row],[Order quantity]]+Table1[[#This Row],[quantity on-hand]]-Table1[[#This Row],[extended quantity]]</f>
        <v>#DIV/0!</v>
      </c>
      <c r="P435" s="51">
        <f>IFERROR(Table1[[#This Row],[Order quantity]]*(Table1[[#This Row],[Cost ]]+Table1[[#This Row],[shipping]]+Table1[[#This Row],[Tax]]),0)</f>
        <v>0</v>
      </c>
      <c r="Q435" s="36">
        <f>IFERROR(IF(Table1[[#This Row],[Order quantity]]=0,0,Table1[[#This Row],[leftover material]]*(Table1[[#This Row],[Cost ]]+Table1[[#This Row],[shipping]]+Table1[[#This Row],[Tax]])),0)</f>
        <v>0</v>
      </c>
      <c r="R435" s="36"/>
      <c r="S435" s="36">
        <f>IF(ISNA(VLOOKUP(Table1[[#This Row],[Part Number]],'Multi-level BOM'!V$4:V$449,1,FALSE)),0,Table1[[#This Row],[Remaining Extended cost]])</f>
        <v>0</v>
      </c>
    </row>
    <row r="436" spans="1:19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10"/>
      <c r="M436" s="40"/>
      <c r="N436" s="49" t="e">
        <f>CEILING((Table1[[#This Row],[extended quantity]]-Table1[[#This Row],[quantity on-hand]])/Table1[[#This Row],[Minimum order quantity]],1)*Table1[[#This Row],[Minimum order quantity]]</f>
        <v>#DIV/0!</v>
      </c>
      <c r="O436" s="49" t="e">
        <f>Table1[[#This Row],[Order quantity]]+Table1[[#This Row],[quantity on-hand]]-Table1[[#This Row],[extended quantity]]</f>
        <v>#DIV/0!</v>
      </c>
      <c r="P436" s="51">
        <f>IFERROR(Table1[[#This Row],[Order quantity]]*(Table1[[#This Row],[Cost ]]+Table1[[#This Row],[shipping]]+Table1[[#This Row],[Tax]]),0)</f>
        <v>0</v>
      </c>
      <c r="Q436" s="36">
        <f>IFERROR(IF(Table1[[#This Row],[Order quantity]]=0,0,Table1[[#This Row],[leftover material]]*(Table1[[#This Row],[Cost ]]+Table1[[#This Row],[shipping]]+Table1[[#This Row],[Tax]])),0)</f>
        <v>0</v>
      </c>
      <c r="R436" s="36"/>
      <c r="S436" s="36">
        <f>IF(ISNA(VLOOKUP(Table1[[#This Row],[Part Number]],'Multi-level BOM'!V$4:V$449,1,FALSE)),0,Table1[[#This Row],[Remaining Extended cost]])</f>
        <v>0</v>
      </c>
    </row>
    <row r="437" spans="1:19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10"/>
      <c r="M437" s="40"/>
      <c r="N437" s="49" t="e">
        <f>CEILING((Table1[[#This Row],[extended quantity]]-Table1[[#This Row],[quantity on-hand]])/Table1[[#This Row],[Minimum order quantity]],1)*Table1[[#This Row],[Minimum order quantity]]</f>
        <v>#DIV/0!</v>
      </c>
      <c r="O437" s="49" t="e">
        <f>Table1[[#This Row],[Order quantity]]+Table1[[#This Row],[quantity on-hand]]-Table1[[#This Row],[extended quantity]]</f>
        <v>#DIV/0!</v>
      </c>
      <c r="P437" s="51">
        <f>IFERROR(Table1[[#This Row],[Order quantity]]*(Table1[[#This Row],[Cost ]]+Table1[[#This Row],[shipping]]+Table1[[#This Row],[Tax]]),0)</f>
        <v>0</v>
      </c>
      <c r="Q437" s="36">
        <f>IFERROR(IF(Table1[[#This Row],[Order quantity]]=0,0,Table1[[#This Row],[leftover material]]*(Table1[[#This Row],[Cost ]]+Table1[[#This Row],[shipping]]+Table1[[#This Row],[Tax]])),0)</f>
        <v>0</v>
      </c>
      <c r="R437" s="36"/>
      <c r="S437" s="36">
        <f>IF(ISNA(VLOOKUP(Table1[[#This Row],[Part Number]],'Multi-level BOM'!V$4:V$449,1,FALSE)),0,Table1[[#This Row],[Remaining Extended cost]])</f>
        <v>0</v>
      </c>
    </row>
    <row r="438" spans="1:19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10"/>
      <c r="M438" s="40"/>
      <c r="N438" s="49" t="e">
        <f>CEILING((Table1[[#This Row],[extended quantity]]-Table1[[#This Row],[quantity on-hand]])/Table1[[#This Row],[Minimum order quantity]],1)*Table1[[#This Row],[Minimum order quantity]]</f>
        <v>#DIV/0!</v>
      </c>
      <c r="O438" s="49" t="e">
        <f>Table1[[#This Row],[Order quantity]]+Table1[[#This Row],[quantity on-hand]]-Table1[[#This Row],[extended quantity]]</f>
        <v>#DIV/0!</v>
      </c>
      <c r="P438" s="51">
        <f>IFERROR(Table1[[#This Row],[Order quantity]]*(Table1[[#This Row],[Cost ]]+Table1[[#This Row],[shipping]]+Table1[[#This Row],[Tax]]),0)</f>
        <v>0</v>
      </c>
      <c r="Q438" s="36">
        <f>IFERROR(IF(Table1[[#This Row],[Order quantity]]=0,0,Table1[[#This Row],[leftover material]]*(Table1[[#This Row],[Cost ]]+Table1[[#This Row],[shipping]]+Table1[[#This Row],[Tax]])),0)</f>
        <v>0</v>
      </c>
      <c r="R438" s="36"/>
      <c r="S438" s="36">
        <f>IF(ISNA(VLOOKUP(Table1[[#This Row],[Part Number]],'Multi-level BOM'!V$4:V$449,1,FALSE)),0,Table1[[#This Row],[Remaining Extended cost]])</f>
        <v>0</v>
      </c>
    </row>
    <row r="439" spans="1:19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10"/>
      <c r="M439" s="40"/>
      <c r="N439" s="49" t="e">
        <f>CEILING((Table1[[#This Row],[extended quantity]]-Table1[[#This Row],[quantity on-hand]])/Table1[[#This Row],[Minimum order quantity]],1)*Table1[[#This Row],[Minimum order quantity]]</f>
        <v>#DIV/0!</v>
      </c>
      <c r="O439" s="49" t="e">
        <f>Table1[[#This Row],[Order quantity]]+Table1[[#This Row],[quantity on-hand]]-Table1[[#This Row],[extended quantity]]</f>
        <v>#DIV/0!</v>
      </c>
      <c r="P439" s="51">
        <f>IFERROR(Table1[[#This Row],[Order quantity]]*(Table1[[#This Row],[Cost ]]+Table1[[#This Row],[shipping]]+Table1[[#This Row],[Tax]]),0)</f>
        <v>0</v>
      </c>
      <c r="Q439" s="36">
        <f>IFERROR(IF(Table1[[#This Row],[Order quantity]]=0,0,Table1[[#This Row],[leftover material]]*(Table1[[#This Row],[Cost ]]+Table1[[#This Row],[shipping]]+Table1[[#This Row],[Tax]])),0)</f>
        <v>0</v>
      </c>
      <c r="R439" s="36"/>
      <c r="S439" s="36">
        <f>IF(ISNA(VLOOKUP(Table1[[#This Row],[Part Number]],'Multi-level BOM'!V$4:V$449,1,FALSE)),0,Table1[[#This Row],[Remaining Extended cost]])</f>
        <v>0</v>
      </c>
    </row>
    <row r="440" spans="1:19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10"/>
      <c r="M440" s="40"/>
      <c r="N440" s="49" t="e">
        <f>CEILING((Table1[[#This Row],[extended quantity]]-Table1[[#This Row],[quantity on-hand]])/Table1[[#This Row],[Minimum order quantity]],1)*Table1[[#This Row],[Minimum order quantity]]</f>
        <v>#DIV/0!</v>
      </c>
      <c r="O440" s="49" t="e">
        <f>Table1[[#This Row],[Order quantity]]+Table1[[#This Row],[quantity on-hand]]-Table1[[#This Row],[extended quantity]]</f>
        <v>#DIV/0!</v>
      </c>
      <c r="P440" s="51">
        <f>IFERROR(Table1[[#This Row],[Order quantity]]*(Table1[[#This Row],[Cost ]]+Table1[[#This Row],[shipping]]+Table1[[#This Row],[Tax]]),0)</f>
        <v>0</v>
      </c>
      <c r="Q440" s="36">
        <f>IFERROR(IF(Table1[[#This Row],[Order quantity]]=0,0,Table1[[#This Row],[leftover material]]*(Table1[[#This Row],[Cost ]]+Table1[[#This Row],[shipping]]+Table1[[#This Row],[Tax]])),0)</f>
        <v>0</v>
      </c>
      <c r="R440" s="36"/>
      <c r="S440" s="36">
        <f>IF(ISNA(VLOOKUP(Table1[[#This Row],[Part Number]],'Multi-level BOM'!V$4:V$449,1,FALSE)),0,Table1[[#This Row],[Remaining Extended cost]])</f>
        <v>0</v>
      </c>
    </row>
    <row r="441" spans="1:19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10"/>
      <c r="M441" s="40"/>
      <c r="N441" s="49" t="e">
        <f>CEILING((Table1[[#This Row],[extended quantity]]-Table1[[#This Row],[quantity on-hand]])/Table1[[#This Row],[Minimum order quantity]],1)*Table1[[#This Row],[Minimum order quantity]]</f>
        <v>#DIV/0!</v>
      </c>
      <c r="O441" s="49" t="e">
        <f>Table1[[#This Row],[Order quantity]]+Table1[[#This Row],[quantity on-hand]]-Table1[[#This Row],[extended quantity]]</f>
        <v>#DIV/0!</v>
      </c>
      <c r="P441" s="51">
        <f>IFERROR(Table1[[#This Row],[Order quantity]]*(Table1[[#This Row],[Cost ]]+Table1[[#This Row],[shipping]]+Table1[[#This Row],[Tax]]),0)</f>
        <v>0</v>
      </c>
      <c r="Q441" s="36">
        <f>IFERROR(IF(Table1[[#This Row],[Order quantity]]=0,0,Table1[[#This Row],[leftover material]]*(Table1[[#This Row],[Cost ]]+Table1[[#This Row],[shipping]]+Table1[[#This Row],[Tax]])),0)</f>
        <v>0</v>
      </c>
      <c r="R441" s="36"/>
      <c r="S441" s="36">
        <f>IF(ISNA(VLOOKUP(Table1[[#This Row],[Part Number]],'Multi-level BOM'!V$4:V$449,1,FALSE)),0,Table1[[#This Row],[Remaining Extended cost]])</f>
        <v>0</v>
      </c>
    </row>
    <row r="442" spans="1:19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10"/>
      <c r="M442" s="40"/>
      <c r="N442" s="49" t="e">
        <f>CEILING((Table1[[#This Row],[extended quantity]]-Table1[[#This Row],[quantity on-hand]])/Table1[[#This Row],[Minimum order quantity]],1)*Table1[[#This Row],[Minimum order quantity]]</f>
        <v>#DIV/0!</v>
      </c>
      <c r="O442" s="49" t="e">
        <f>Table1[[#This Row],[Order quantity]]+Table1[[#This Row],[quantity on-hand]]-Table1[[#This Row],[extended quantity]]</f>
        <v>#DIV/0!</v>
      </c>
      <c r="P442" s="51">
        <f>IFERROR(Table1[[#This Row],[Order quantity]]*(Table1[[#This Row],[Cost ]]+Table1[[#This Row],[shipping]]+Table1[[#This Row],[Tax]]),0)</f>
        <v>0</v>
      </c>
      <c r="Q442" s="36">
        <f>IFERROR(IF(Table1[[#This Row],[Order quantity]]=0,0,Table1[[#This Row],[leftover material]]*(Table1[[#This Row],[Cost ]]+Table1[[#This Row],[shipping]]+Table1[[#This Row],[Tax]])),0)</f>
        <v>0</v>
      </c>
      <c r="R442" s="36"/>
      <c r="S442" s="36">
        <f>IF(ISNA(VLOOKUP(Table1[[#This Row],[Part Number]],'Multi-level BOM'!V$4:V$449,1,FALSE)),0,Table1[[#This Row],[Remaining Extended cost]])</f>
        <v>0</v>
      </c>
    </row>
    <row r="443" spans="1:19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10"/>
      <c r="M443" s="40"/>
      <c r="N443" s="49" t="e">
        <f>CEILING((Table1[[#This Row],[extended quantity]]-Table1[[#This Row],[quantity on-hand]])/Table1[[#This Row],[Minimum order quantity]],1)*Table1[[#This Row],[Minimum order quantity]]</f>
        <v>#DIV/0!</v>
      </c>
      <c r="O443" s="49" t="e">
        <f>Table1[[#This Row],[Order quantity]]+Table1[[#This Row],[quantity on-hand]]-Table1[[#This Row],[extended quantity]]</f>
        <v>#DIV/0!</v>
      </c>
      <c r="P443" s="51">
        <f>IFERROR(Table1[[#This Row],[Order quantity]]*(Table1[[#This Row],[Cost ]]+Table1[[#This Row],[shipping]]+Table1[[#This Row],[Tax]]),0)</f>
        <v>0</v>
      </c>
      <c r="Q443" s="36">
        <f>IFERROR(IF(Table1[[#This Row],[Order quantity]]=0,0,Table1[[#This Row],[leftover material]]*(Table1[[#This Row],[Cost ]]+Table1[[#This Row],[shipping]]+Table1[[#This Row],[Tax]])),0)</f>
        <v>0</v>
      </c>
      <c r="R443" s="36"/>
      <c r="S443" s="36">
        <f>IF(ISNA(VLOOKUP(Table1[[#This Row],[Part Number]],'Multi-level BOM'!V$4:V$449,1,FALSE)),0,Table1[[#This Row],[Remaining Extended cost]])</f>
        <v>0</v>
      </c>
    </row>
    <row r="444" spans="1:19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10"/>
      <c r="M444" s="40"/>
      <c r="N444" s="49" t="e">
        <f>CEILING((Table1[[#This Row],[extended quantity]]-Table1[[#This Row],[quantity on-hand]])/Table1[[#This Row],[Minimum order quantity]],1)*Table1[[#This Row],[Minimum order quantity]]</f>
        <v>#DIV/0!</v>
      </c>
      <c r="O444" s="49" t="e">
        <f>Table1[[#This Row],[Order quantity]]+Table1[[#This Row],[quantity on-hand]]-Table1[[#This Row],[extended quantity]]</f>
        <v>#DIV/0!</v>
      </c>
      <c r="P444" s="51">
        <f>IFERROR(Table1[[#This Row],[Order quantity]]*(Table1[[#This Row],[Cost ]]+Table1[[#This Row],[shipping]]+Table1[[#This Row],[Tax]]),0)</f>
        <v>0</v>
      </c>
      <c r="Q444" s="36">
        <f>IFERROR(IF(Table1[[#This Row],[Order quantity]]=0,0,Table1[[#This Row],[leftover material]]*(Table1[[#This Row],[Cost ]]+Table1[[#This Row],[shipping]]+Table1[[#This Row],[Tax]])),0)</f>
        <v>0</v>
      </c>
      <c r="R444" s="36"/>
      <c r="S444" s="36">
        <f>IF(ISNA(VLOOKUP(Table1[[#This Row],[Part Number]],'Multi-level BOM'!V$4:V$449,1,FALSE)),0,Table1[[#This Row],[Remaining Extended cost]])</f>
        <v>0</v>
      </c>
    </row>
    <row r="445" spans="1:19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10"/>
      <c r="M445" s="40"/>
      <c r="N445" s="49" t="e">
        <f>CEILING((Table1[[#This Row],[extended quantity]]-Table1[[#This Row],[quantity on-hand]])/Table1[[#This Row],[Minimum order quantity]],1)*Table1[[#This Row],[Minimum order quantity]]</f>
        <v>#DIV/0!</v>
      </c>
      <c r="O445" s="49" t="e">
        <f>Table1[[#This Row],[Order quantity]]+Table1[[#This Row],[quantity on-hand]]-Table1[[#This Row],[extended quantity]]</f>
        <v>#DIV/0!</v>
      </c>
      <c r="P445" s="51">
        <f>IFERROR(Table1[[#This Row],[Order quantity]]*(Table1[[#This Row],[Cost ]]+Table1[[#This Row],[shipping]]+Table1[[#This Row],[Tax]]),0)</f>
        <v>0</v>
      </c>
      <c r="Q445" s="36">
        <f>IFERROR(IF(Table1[[#This Row],[Order quantity]]=0,0,Table1[[#This Row],[leftover material]]*(Table1[[#This Row],[Cost ]]+Table1[[#This Row],[shipping]]+Table1[[#This Row],[Tax]])),0)</f>
        <v>0</v>
      </c>
      <c r="R445" s="36"/>
      <c r="S445" s="36">
        <f>IF(ISNA(VLOOKUP(Table1[[#This Row],[Part Number]],'Multi-level BOM'!V$4:V$449,1,FALSE)),0,Table1[[#This Row],[Remaining Extended cost]])</f>
        <v>0</v>
      </c>
    </row>
    <row r="446" spans="1:19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10"/>
      <c r="M446" s="40"/>
      <c r="N446" s="49" t="e">
        <f>CEILING((Table1[[#This Row],[extended quantity]]-Table1[[#This Row],[quantity on-hand]])/Table1[[#This Row],[Minimum order quantity]],1)*Table1[[#This Row],[Minimum order quantity]]</f>
        <v>#DIV/0!</v>
      </c>
      <c r="O446" s="49" t="e">
        <f>Table1[[#This Row],[Order quantity]]+Table1[[#This Row],[quantity on-hand]]-Table1[[#This Row],[extended quantity]]</f>
        <v>#DIV/0!</v>
      </c>
      <c r="P446" s="51">
        <f>IFERROR(Table1[[#This Row],[Order quantity]]*(Table1[[#This Row],[Cost ]]+Table1[[#This Row],[shipping]]+Table1[[#This Row],[Tax]]),0)</f>
        <v>0</v>
      </c>
      <c r="Q446" s="36">
        <f>IFERROR(IF(Table1[[#This Row],[Order quantity]]=0,0,Table1[[#This Row],[leftover material]]*(Table1[[#This Row],[Cost ]]+Table1[[#This Row],[shipping]]+Table1[[#This Row],[Tax]])),0)</f>
        <v>0</v>
      </c>
      <c r="R446" s="36"/>
      <c r="S446" s="36">
        <f>IF(ISNA(VLOOKUP(Table1[[#This Row],[Part Number]],'Multi-level BOM'!V$4:V$449,1,FALSE)),0,Table1[[#This Row],[Remaining Extended cost]])</f>
        <v>0</v>
      </c>
    </row>
    <row r="447" spans="1:19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10"/>
      <c r="M447" s="40"/>
      <c r="N447" s="49" t="e">
        <f>CEILING((Table1[[#This Row],[extended quantity]]-Table1[[#This Row],[quantity on-hand]])/Table1[[#This Row],[Minimum order quantity]],1)*Table1[[#This Row],[Minimum order quantity]]</f>
        <v>#DIV/0!</v>
      </c>
      <c r="O447" s="49" t="e">
        <f>Table1[[#This Row],[Order quantity]]+Table1[[#This Row],[quantity on-hand]]-Table1[[#This Row],[extended quantity]]</f>
        <v>#DIV/0!</v>
      </c>
      <c r="P447" s="51">
        <f>IFERROR(Table1[[#This Row],[Order quantity]]*(Table1[[#This Row],[Cost ]]+Table1[[#This Row],[shipping]]+Table1[[#This Row],[Tax]]),0)</f>
        <v>0</v>
      </c>
      <c r="Q447" s="36">
        <f>IFERROR(IF(Table1[[#This Row],[Order quantity]]=0,0,Table1[[#This Row],[leftover material]]*(Table1[[#This Row],[Cost ]]+Table1[[#This Row],[shipping]]+Table1[[#This Row],[Tax]])),0)</f>
        <v>0</v>
      </c>
      <c r="R447" s="36"/>
      <c r="S447" s="36">
        <f>IF(ISNA(VLOOKUP(Table1[[#This Row],[Part Number]],'Multi-level BOM'!V$4:V$449,1,FALSE)),0,Table1[[#This Row],[Remaining Extended cost]])</f>
        <v>0</v>
      </c>
    </row>
    <row r="448" spans="1:19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10"/>
      <c r="M448" s="40"/>
      <c r="N448" s="49" t="e">
        <f>CEILING((Table1[[#This Row],[extended quantity]]-Table1[[#This Row],[quantity on-hand]])/Table1[[#This Row],[Minimum order quantity]],1)*Table1[[#This Row],[Minimum order quantity]]</f>
        <v>#DIV/0!</v>
      </c>
      <c r="O448" s="49" t="e">
        <f>Table1[[#This Row],[Order quantity]]+Table1[[#This Row],[quantity on-hand]]-Table1[[#This Row],[extended quantity]]</f>
        <v>#DIV/0!</v>
      </c>
      <c r="P448" s="51">
        <f>IFERROR(Table1[[#This Row],[Order quantity]]*(Table1[[#This Row],[Cost ]]+Table1[[#This Row],[shipping]]+Table1[[#This Row],[Tax]]),0)</f>
        <v>0</v>
      </c>
      <c r="Q448" s="36">
        <f>IFERROR(IF(Table1[[#This Row],[Order quantity]]=0,0,Table1[[#This Row],[leftover material]]*(Table1[[#This Row],[Cost ]]+Table1[[#This Row],[shipping]]+Table1[[#This Row],[Tax]])),0)</f>
        <v>0</v>
      </c>
      <c r="R448" s="36"/>
      <c r="S448" s="36">
        <f>IF(ISNA(VLOOKUP(Table1[[#This Row],[Part Number]],'Multi-level BOM'!V$4:V$449,1,FALSE)),0,Table1[[#This Row],[Remaining Extended cost]])</f>
        <v>0</v>
      </c>
    </row>
    <row r="449" spans="1:19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10"/>
      <c r="M449" s="40"/>
      <c r="N449" s="49" t="e">
        <f>CEILING((Table1[[#This Row],[extended quantity]]-Table1[[#This Row],[quantity on-hand]])/Table1[[#This Row],[Minimum order quantity]],1)*Table1[[#This Row],[Minimum order quantity]]</f>
        <v>#DIV/0!</v>
      </c>
      <c r="O449" s="49" t="e">
        <f>Table1[[#This Row],[Order quantity]]+Table1[[#This Row],[quantity on-hand]]-Table1[[#This Row],[extended quantity]]</f>
        <v>#DIV/0!</v>
      </c>
      <c r="P449" s="51">
        <f>IFERROR(Table1[[#This Row],[Order quantity]]*(Table1[[#This Row],[Cost ]]+Table1[[#This Row],[shipping]]+Table1[[#This Row],[Tax]]),0)</f>
        <v>0</v>
      </c>
      <c r="Q449" s="36">
        <f>IFERROR(IF(Table1[[#This Row],[Order quantity]]=0,0,Table1[[#This Row],[leftover material]]*(Table1[[#This Row],[Cost ]]+Table1[[#This Row],[shipping]]+Table1[[#This Row],[Tax]])),0)</f>
        <v>0</v>
      </c>
      <c r="R449" s="36"/>
      <c r="S449" s="36">
        <f>IF(ISNA(VLOOKUP(Table1[[#This Row],[Part Number]],'Multi-level BOM'!V$4:V$449,1,FALSE)),0,Table1[[#This Row],[Remaining Extended cost]])</f>
        <v>0</v>
      </c>
    </row>
    <row r="450" spans="1:19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10"/>
      <c r="M450" s="40"/>
      <c r="N450" s="49" t="e">
        <f>CEILING((Table1[[#This Row],[extended quantity]]-Table1[[#This Row],[quantity on-hand]])/Table1[[#This Row],[Minimum order quantity]],1)*Table1[[#This Row],[Minimum order quantity]]</f>
        <v>#DIV/0!</v>
      </c>
      <c r="O450" s="49" t="e">
        <f>Table1[[#This Row],[Order quantity]]+Table1[[#This Row],[quantity on-hand]]-Table1[[#This Row],[extended quantity]]</f>
        <v>#DIV/0!</v>
      </c>
      <c r="P450" s="51">
        <f>IFERROR(Table1[[#This Row],[Order quantity]]*(Table1[[#This Row],[Cost ]]+Table1[[#This Row],[shipping]]+Table1[[#This Row],[Tax]]),0)</f>
        <v>0</v>
      </c>
      <c r="Q450" s="36">
        <f>IFERROR(IF(Table1[[#This Row],[Order quantity]]=0,0,Table1[[#This Row],[leftover material]]*(Table1[[#This Row],[Cost ]]+Table1[[#This Row],[shipping]]+Table1[[#This Row],[Tax]])),0)</f>
        <v>0</v>
      </c>
      <c r="R450" s="36"/>
      <c r="S450" s="36">
        <f>IF(ISNA(VLOOKUP(Table1[[#This Row],[Part Number]],'Multi-level BOM'!V$4:V$449,1,FALSE)),0,Table1[[#This Row],[Remaining Extended cost]])</f>
        <v>0</v>
      </c>
    </row>
    <row r="451" spans="1:19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10"/>
      <c r="M451" s="40"/>
      <c r="N451" s="49" t="e">
        <f>CEILING((Table1[[#This Row],[extended quantity]]-Table1[[#This Row],[quantity on-hand]])/Table1[[#This Row],[Minimum order quantity]],1)*Table1[[#This Row],[Minimum order quantity]]</f>
        <v>#DIV/0!</v>
      </c>
      <c r="O451" s="49" t="e">
        <f>Table1[[#This Row],[Order quantity]]+Table1[[#This Row],[quantity on-hand]]-Table1[[#This Row],[extended quantity]]</f>
        <v>#DIV/0!</v>
      </c>
      <c r="P451" s="51">
        <f>IFERROR(Table1[[#This Row],[Order quantity]]*(Table1[[#This Row],[Cost ]]+Table1[[#This Row],[shipping]]+Table1[[#This Row],[Tax]]),0)</f>
        <v>0</v>
      </c>
      <c r="Q451" s="36">
        <f>IFERROR(IF(Table1[[#This Row],[Order quantity]]=0,0,Table1[[#This Row],[leftover material]]*(Table1[[#This Row],[Cost ]]+Table1[[#This Row],[shipping]]+Table1[[#This Row],[Tax]])),0)</f>
        <v>0</v>
      </c>
      <c r="R451" s="36"/>
      <c r="S451" s="36">
        <f>IF(ISNA(VLOOKUP(Table1[[#This Row],[Part Number]],'Multi-level BOM'!V$4:V$449,1,FALSE)),0,Table1[[#This Row],[Remaining Extended cost]])</f>
        <v>0</v>
      </c>
    </row>
    <row r="452" spans="1:19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10"/>
      <c r="M452" s="40"/>
      <c r="N452" s="49" t="e">
        <f>CEILING((Table1[[#This Row],[extended quantity]]-Table1[[#This Row],[quantity on-hand]])/Table1[[#This Row],[Minimum order quantity]],1)*Table1[[#This Row],[Minimum order quantity]]</f>
        <v>#DIV/0!</v>
      </c>
      <c r="O452" s="49" t="e">
        <f>Table1[[#This Row],[Order quantity]]+Table1[[#This Row],[quantity on-hand]]-Table1[[#This Row],[extended quantity]]</f>
        <v>#DIV/0!</v>
      </c>
      <c r="P452" s="51">
        <f>IFERROR(Table1[[#This Row],[Order quantity]]*(Table1[[#This Row],[Cost ]]+Table1[[#This Row],[shipping]]+Table1[[#This Row],[Tax]]),0)</f>
        <v>0</v>
      </c>
      <c r="Q452" s="36">
        <f>IFERROR(IF(Table1[[#This Row],[Order quantity]]=0,0,Table1[[#This Row],[leftover material]]*(Table1[[#This Row],[Cost ]]+Table1[[#This Row],[shipping]]+Table1[[#This Row],[Tax]])),0)</f>
        <v>0</v>
      </c>
      <c r="R452" s="36"/>
      <c r="S452" s="36">
        <f>IF(ISNA(VLOOKUP(Table1[[#This Row],[Part Number]],'Multi-level BOM'!V$4:V$449,1,FALSE)),0,Table1[[#This Row],[Remaining Extended cost]])</f>
        <v>0</v>
      </c>
    </row>
    <row r="453" spans="1:19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10"/>
      <c r="M453" s="40"/>
      <c r="N453" s="49" t="e">
        <f>CEILING((Table1[[#This Row],[extended quantity]]-Table1[[#This Row],[quantity on-hand]])/Table1[[#This Row],[Minimum order quantity]],1)*Table1[[#This Row],[Minimum order quantity]]</f>
        <v>#DIV/0!</v>
      </c>
      <c r="O453" s="49" t="e">
        <f>Table1[[#This Row],[Order quantity]]+Table1[[#This Row],[quantity on-hand]]-Table1[[#This Row],[extended quantity]]</f>
        <v>#DIV/0!</v>
      </c>
      <c r="P453" s="51">
        <f>IFERROR(Table1[[#This Row],[Order quantity]]*(Table1[[#This Row],[Cost ]]+Table1[[#This Row],[shipping]]+Table1[[#This Row],[Tax]]),0)</f>
        <v>0</v>
      </c>
      <c r="Q453" s="36">
        <f>IFERROR(IF(Table1[[#This Row],[Order quantity]]=0,0,Table1[[#This Row],[leftover material]]*(Table1[[#This Row],[Cost ]]+Table1[[#This Row],[shipping]]+Table1[[#This Row],[Tax]])),0)</f>
        <v>0</v>
      </c>
      <c r="R453" s="36"/>
      <c r="S453" s="36">
        <f>IF(ISNA(VLOOKUP(Table1[[#This Row],[Part Number]],'Multi-level BOM'!V$4:V$449,1,FALSE)),0,Table1[[#This Row],[Remaining Extended cost]])</f>
        <v>0</v>
      </c>
    </row>
    <row r="454" spans="1:19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10"/>
      <c r="M454" s="40"/>
      <c r="N454" s="49" t="e">
        <f>CEILING((Table1[[#This Row],[extended quantity]]-Table1[[#This Row],[quantity on-hand]])/Table1[[#This Row],[Minimum order quantity]],1)*Table1[[#This Row],[Minimum order quantity]]</f>
        <v>#DIV/0!</v>
      </c>
      <c r="O454" s="49" t="e">
        <f>Table1[[#This Row],[Order quantity]]+Table1[[#This Row],[quantity on-hand]]-Table1[[#This Row],[extended quantity]]</f>
        <v>#DIV/0!</v>
      </c>
      <c r="P454" s="51">
        <f>IFERROR(Table1[[#This Row],[Order quantity]]*(Table1[[#This Row],[Cost ]]+Table1[[#This Row],[shipping]]+Table1[[#This Row],[Tax]]),0)</f>
        <v>0</v>
      </c>
      <c r="Q454" s="36">
        <f>IFERROR(IF(Table1[[#This Row],[Order quantity]]=0,0,Table1[[#This Row],[leftover material]]*(Table1[[#This Row],[Cost ]]+Table1[[#This Row],[shipping]]+Table1[[#This Row],[Tax]])),0)</f>
        <v>0</v>
      </c>
      <c r="R454" s="36"/>
      <c r="S454" s="36">
        <f>IF(ISNA(VLOOKUP(Table1[[#This Row],[Part Number]],'Multi-level BOM'!V$4:V$449,1,FALSE)),0,Table1[[#This Row],[Remaining Extended cost]])</f>
        <v>0</v>
      </c>
    </row>
    <row r="455" spans="1:19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10"/>
      <c r="M455" s="40"/>
      <c r="N455" s="49" t="e">
        <f>CEILING((Table1[[#This Row],[extended quantity]]-Table1[[#This Row],[quantity on-hand]])/Table1[[#This Row],[Minimum order quantity]],1)*Table1[[#This Row],[Minimum order quantity]]</f>
        <v>#DIV/0!</v>
      </c>
      <c r="O455" s="49" t="e">
        <f>Table1[[#This Row],[Order quantity]]+Table1[[#This Row],[quantity on-hand]]-Table1[[#This Row],[extended quantity]]</f>
        <v>#DIV/0!</v>
      </c>
      <c r="P455" s="51">
        <f>IFERROR(Table1[[#This Row],[Order quantity]]*(Table1[[#This Row],[Cost ]]+Table1[[#This Row],[shipping]]+Table1[[#This Row],[Tax]]),0)</f>
        <v>0</v>
      </c>
      <c r="Q455" s="36">
        <f>IFERROR(IF(Table1[[#This Row],[Order quantity]]=0,0,Table1[[#This Row],[leftover material]]*(Table1[[#This Row],[Cost ]]+Table1[[#This Row],[shipping]]+Table1[[#This Row],[Tax]])),0)</f>
        <v>0</v>
      </c>
      <c r="R455" s="36"/>
      <c r="S455" s="36">
        <f>IF(ISNA(VLOOKUP(Table1[[#This Row],[Part Number]],'Multi-level BOM'!V$4:V$449,1,FALSE)),0,Table1[[#This Row],[Remaining Extended cost]])</f>
        <v>0</v>
      </c>
    </row>
    <row r="456" spans="1:19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10"/>
      <c r="M456" s="40"/>
      <c r="N456" s="49" t="e">
        <f>CEILING((Table1[[#This Row],[extended quantity]]-Table1[[#This Row],[quantity on-hand]])/Table1[[#This Row],[Minimum order quantity]],1)*Table1[[#This Row],[Minimum order quantity]]</f>
        <v>#DIV/0!</v>
      </c>
      <c r="O456" s="49" t="e">
        <f>Table1[[#This Row],[Order quantity]]+Table1[[#This Row],[quantity on-hand]]-Table1[[#This Row],[extended quantity]]</f>
        <v>#DIV/0!</v>
      </c>
      <c r="P456" s="51">
        <f>IFERROR(Table1[[#This Row],[Order quantity]]*(Table1[[#This Row],[Cost ]]+Table1[[#This Row],[shipping]]+Table1[[#This Row],[Tax]]),0)</f>
        <v>0</v>
      </c>
      <c r="Q456" s="36">
        <f>IFERROR(IF(Table1[[#This Row],[Order quantity]]=0,0,Table1[[#This Row],[leftover material]]*(Table1[[#This Row],[Cost ]]+Table1[[#This Row],[shipping]]+Table1[[#This Row],[Tax]])),0)</f>
        <v>0</v>
      </c>
      <c r="R456" s="36"/>
      <c r="S456" s="36">
        <f>IF(ISNA(VLOOKUP(Table1[[#This Row],[Part Number]],'Multi-level BOM'!V$4:V$449,1,FALSE)),0,Table1[[#This Row],[Remaining Extended cost]])</f>
        <v>0</v>
      </c>
    </row>
    <row r="457" spans="1:19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10"/>
      <c r="M457" s="40"/>
      <c r="N457" s="49" t="e">
        <f>CEILING((Table1[[#This Row],[extended quantity]]-Table1[[#This Row],[quantity on-hand]])/Table1[[#This Row],[Minimum order quantity]],1)*Table1[[#This Row],[Minimum order quantity]]</f>
        <v>#DIV/0!</v>
      </c>
      <c r="O457" s="49" t="e">
        <f>Table1[[#This Row],[Order quantity]]+Table1[[#This Row],[quantity on-hand]]-Table1[[#This Row],[extended quantity]]</f>
        <v>#DIV/0!</v>
      </c>
      <c r="P457" s="51">
        <f>IFERROR(Table1[[#This Row],[Order quantity]]*(Table1[[#This Row],[Cost ]]+Table1[[#This Row],[shipping]]+Table1[[#This Row],[Tax]]),0)</f>
        <v>0</v>
      </c>
      <c r="Q457" s="36">
        <f>IFERROR(IF(Table1[[#This Row],[Order quantity]]=0,0,Table1[[#This Row],[leftover material]]*(Table1[[#This Row],[Cost ]]+Table1[[#This Row],[shipping]]+Table1[[#This Row],[Tax]])),0)</f>
        <v>0</v>
      </c>
      <c r="R457" s="36"/>
      <c r="S457" s="36">
        <f>IF(ISNA(VLOOKUP(Table1[[#This Row],[Part Number]],'Multi-level BOM'!V$4:V$449,1,FALSE)),0,Table1[[#This Row],[Remaining Extended cost]])</f>
        <v>0</v>
      </c>
    </row>
    <row r="458" spans="1:19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10"/>
      <c r="M458" s="40"/>
      <c r="N458" s="49" t="e">
        <f>CEILING((Table1[[#This Row],[extended quantity]]-Table1[[#This Row],[quantity on-hand]])/Table1[[#This Row],[Minimum order quantity]],1)*Table1[[#This Row],[Minimum order quantity]]</f>
        <v>#DIV/0!</v>
      </c>
      <c r="O458" s="49" t="e">
        <f>Table1[[#This Row],[Order quantity]]+Table1[[#This Row],[quantity on-hand]]-Table1[[#This Row],[extended quantity]]</f>
        <v>#DIV/0!</v>
      </c>
      <c r="P458" s="51">
        <f>IFERROR(Table1[[#This Row],[Order quantity]]*(Table1[[#This Row],[Cost ]]+Table1[[#This Row],[shipping]]+Table1[[#This Row],[Tax]]),0)</f>
        <v>0</v>
      </c>
      <c r="Q458" s="36">
        <f>IFERROR(IF(Table1[[#This Row],[Order quantity]]=0,0,Table1[[#This Row],[leftover material]]*(Table1[[#This Row],[Cost ]]+Table1[[#This Row],[shipping]]+Table1[[#This Row],[Tax]])),0)</f>
        <v>0</v>
      </c>
      <c r="R458" s="36"/>
      <c r="S458" s="36">
        <f>IF(ISNA(VLOOKUP(Table1[[#This Row],[Part Number]],'Multi-level BOM'!V$4:V$449,1,FALSE)),0,Table1[[#This Row],[Remaining Extended cost]])</f>
        <v>0</v>
      </c>
    </row>
    <row r="459" spans="1:19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10"/>
      <c r="M459" s="40"/>
      <c r="N459" s="49" t="e">
        <f>CEILING((Table1[[#This Row],[extended quantity]]-Table1[[#This Row],[quantity on-hand]])/Table1[[#This Row],[Minimum order quantity]],1)*Table1[[#This Row],[Minimum order quantity]]</f>
        <v>#DIV/0!</v>
      </c>
      <c r="O459" s="49" t="e">
        <f>Table1[[#This Row],[Order quantity]]+Table1[[#This Row],[quantity on-hand]]-Table1[[#This Row],[extended quantity]]</f>
        <v>#DIV/0!</v>
      </c>
      <c r="P459" s="51">
        <f>IFERROR(Table1[[#This Row],[Order quantity]]*(Table1[[#This Row],[Cost ]]+Table1[[#This Row],[shipping]]+Table1[[#This Row],[Tax]]),0)</f>
        <v>0</v>
      </c>
      <c r="Q459" s="36">
        <f>IFERROR(IF(Table1[[#This Row],[Order quantity]]=0,0,Table1[[#This Row],[leftover material]]*(Table1[[#This Row],[Cost ]]+Table1[[#This Row],[shipping]]+Table1[[#This Row],[Tax]])),0)</f>
        <v>0</v>
      </c>
      <c r="R459" s="36"/>
      <c r="S459" s="36">
        <f>IF(ISNA(VLOOKUP(Table1[[#This Row],[Part Number]],'Multi-level BOM'!V$4:V$449,1,FALSE)),0,Table1[[#This Row],[Remaining Extended cost]])</f>
        <v>0</v>
      </c>
    </row>
    <row r="460" spans="1:19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10"/>
      <c r="M460" s="40"/>
      <c r="N460" s="49" t="e">
        <f>CEILING((Table1[[#This Row],[extended quantity]]-Table1[[#This Row],[quantity on-hand]])/Table1[[#This Row],[Minimum order quantity]],1)*Table1[[#This Row],[Minimum order quantity]]</f>
        <v>#DIV/0!</v>
      </c>
      <c r="O460" s="49" t="e">
        <f>Table1[[#This Row],[Order quantity]]+Table1[[#This Row],[quantity on-hand]]-Table1[[#This Row],[extended quantity]]</f>
        <v>#DIV/0!</v>
      </c>
      <c r="P460" s="51">
        <f>IFERROR(Table1[[#This Row],[Order quantity]]*(Table1[[#This Row],[Cost ]]+Table1[[#This Row],[shipping]]+Table1[[#This Row],[Tax]]),0)</f>
        <v>0</v>
      </c>
      <c r="Q460" s="36">
        <f>IFERROR(IF(Table1[[#This Row],[Order quantity]]=0,0,Table1[[#This Row],[leftover material]]*(Table1[[#This Row],[Cost ]]+Table1[[#This Row],[shipping]]+Table1[[#This Row],[Tax]])),0)</f>
        <v>0</v>
      </c>
      <c r="R460" s="36"/>
      <c r="S460" s="36">
        <f>IF(ISNA(VLOOKUP(Table1[[#This Row],[Part Number]],'Multi-level BOM'!V$4:V$449,1,FALSE)),0,Table1[[#This Row],[Remaining Extended cost]])</f>
        <v>0</v>
      </c>
    </row>
    <row r="461" spans="1:19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10"/>
      <c r="M461" s="40"/>
      <c r="N461" s="49" t="e">
        <f>CEILING((Table1[[#This Row],[extended quantity]]-Table1[[#This Row],[quantity on-hand]])/Table1[[#This Row],[Minimum order quantity]],1)*Table1[[#This Row],[Minimum order quantity]]</f>
        <v>#DIV/0!</v>
      </c>
      <c r="O461" s="49" t="e">
        <f>Table1[[#This Row],[Order quantity]]+Table1[[#This Row],[quantity on-hand]]-Table1[[#This Row],[extended quantity]]</f>
        <v>#DIV/0!</v>
      </c>
      <c r="P461" s="51">
        <f>IFERROR(Table1[[#This Row],[Order quantity]]*(Table1[[#This Row],[Cost ]]+Table1[[#This Row],[shipping]]+Table1[[#This Row],[Tax]]),0)</f>
        <v>0</v>
      </c>
      <c r="Q461" s="36">
        <f>IFERROR(IF(Table1[[#This Row],[Order quantity]]=0,0,Table1[[#This Row],[leftover material]]*(Table1[[#This Row],[Cost ]]+Table1[[#This Row],[shipping]]+Table1[[#This Row],[Tax]])),0)</f>
        <v>0</v>
      </c>
      <c r="R461" s="36"/>
      <c r="S461" s="36">
        <f>IF(ISNA(VLOOKUP(Table1[[#This Row],[Part Number]],'Multi-level BOM'!V$4:V$449,1,FALSE)),0,Table1[[#This Row],[Remaining Extended cost]])</f>
        <v>0</v>
      </c>
    </row>
    <row r="462" spans="1:19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10"/>
      <c r="M462" s="40"/>
      <c r="N462" s="49" t="e">
        <f>CEILING((Table1[[#This Row],[extended quantity]]-Table1[[#This Row],[quantity on-hand]])/Table1[[#This Row],[Minimum order quantity]],1)*Table1[[#This Row],[Minimum order quantity]]</f>
        <v>#DIV/0!</v>
      </c>
      <c r="O462" s="49" t="e">
        <f>Table1[[#This Row],[Order quantity]]+Table1[[#This Row],[quantity on-hand]]-Table1[[#This Row],[extended quantity]]</f>
        <v>#DIV/0!</v>
      </c>
      <c r="P462" s="51">
        <f>IFERROR(Table1[[#This Row],[Order quantity]]*(Table1[[#This Row],[Cost ]]+Table1[[#This Row],[shipping]]+Table1[[#This Row],[Tax]]),0)</f>
        <v>0</v>
      </c>
      <c r="Q462" s="36">
        <f>IFERROR(IF(Table1[[#This Row],[Order quantity]]=0,0,Table1[[#This Row],[leftover material]]*(Table1[[#This Row],[Cost ]]+Table1[[#This Row],[shipping]]+Table1[[#This Row],[Tax]])),0)</f>
        <v>0</v>
      </c>
      <c r="R462" s="36"/>
      <c r="S462" s="36">
        <f>IF(ISNA(VLOOKUP(Table1[[#This Row],[Part Number]],'Multi-level BOM'!V$4:V$449,1,FALSE)),0,Table1[[#This Row],[Remaining Extended cost]])</f>
        <v>0</v>
      </c>
    </row>
    <row r="463" spans="1:19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10"/>
      <c r="M463" s="40"/>
      <c r="N463" s="49" t="e">
        <f>CEILING((Table1[[#This Row],[extended quantity]]-Table1[[#This Row],[quantity on-hand]])/Table1[[#This Row],[Minimum order quantity]],1)*Table1[[#This Row],[Minimum order quantity]]</f>
        <v>#DIV/0!</v>
      </c>
      <c r="O463" s="49" t="e">
        <f>Table1[[#This Row],[Order quantity]]+Table1[[#This Row],[quantity on-hand]]-Table1[[#This Row],[extended quantity]]</f>
        <v>#DIV/0!</v>
      </c>
      <c r="P463" s="51">
        <f>IFERROR(Table1[[#This Row],[Order quantity]]*(Table1[[#This Row],[Cost ]]+Table1[[#This Row],[shipping]]+Table1[[#This Row],[Tax]]),0)</f>
        <v>0</v>
      </c>
      <c r="Q463" s="36">
        <f>IFERROR(IF(Table1[[#This Row],[Order quantity]]=0,0,Table1[[#This Row],[leftover material]]*(Table1[[#This Row],[Cost ]]+Table1[[#This Row],[shipping]]+Table1[[#This Row],[Tax]])),0)</f>
        <v>0</v>
      </c>
      <c r="R463" s="36"/>
      <c r="S463" s="36">
        <f>IF(ISNA(VLOOKUP(Table1[[#This Row],[Part Number]],'Multi-level BOM'!V$4:V$449,1,FALSE)),0,Table1[[#This Row],[Remaining Extended cost]])</f>
        <v>0</v>
      </c>
    </row>
    <row r="464" spans="1:19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10"/>
      <c r="M464" s="40"/>
      <c r="N464" s="49" t="e">
        <f>CEILING((Table1[[#This Row],[extended quantity]]-Table1[[#This Row],[quantity on-hand]])/Table1[[#This Row],[Minimum order quantity]],1)*Table1[[#This Row],[Minimum order quantity]]</f>
        <v>#DIV/0!</v>
      </c>
      <c r="O464" s="49" t="e">
        <f>Table1[[#This Row],[Order quantity]]+Table1[[#This Row],[quantity on-hand]]-Table1[[#This Row],[extended quantity]]</f>
        <v>#DIV/0!</v>
      </c>
      <c r="P464" s="51">
        <f>IFERROR(Table1[[#This Row],[Order quantity]]*(Table1[[#This Row],[Cost ]]+Table1[[#This Row],[shipping]]+Table1[[#This Row],[Tax]]),0)</f>
        <v>0</v>
      </c>
      <c r="Q464" s="36">
        <f>IFERROR(IF(Table1[[#This Row],[Order quantity]]=0,0,Table1[[#This Row],[leftover material]]*(Table1[[#This Row],[Cost ]]+Table1[[#This Row],[shipping]]+Table1[[#This Row],[Tax]])),0)</f>
        <v>0</v>
      </c>
      <c r="R464" s="36"/>
      <c r="S464" s="36">
        <f>IF(ISNA(VLOOKUP(Table1[[#This Row],[Part Number]],'Multi-level BOM'!V$4:V$449,1,FALSE)),0,Table1[[#This Row],[Remaining Extended cost]])</f>
        <v>0</v>
      </c>
    </row>
    <row r="465" spans="1:19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10"/>
      <c r="M465" s="40"/>
      <c r="N465" s="49" t="e">
        <f>CEILING((Table1[[#This Row],[extended quantity]]-Table1[[#This Row],[quantity on-hand]])/Table1[[#This Row],[Minimum order quantity]],1)*Table1[[#This Row],[Minimum order quantity]]</f>
        <v>#DIV/0!</v>
      </c>
      <c r="O465" s="49" t="e">
        <f>Table1[[#This Row],[Order quantity]]+Table1[[#This Row],[quantity on-hand]]-Table1[[#This Row],[extended quantity]]</f>
        <v>#DIV/0!</v>
      </c>
      <c r="P465" s="51">
        <f>IFERROR(Table1[[#This Row],[Order quantity]]*(Table1[[#This Row],[Cost ]]+Table1[[#This Row],[shipping]]+Table1[[#This Row],[Tax]]),0)</f>
        <v>0</v>
      </c>
      <c r="Q465" s="36">
        <f>IFERROR(IF(Table1[[#This Row],[Order quantity]]=0,0,Table1[[#This Row],[leftover material]]*(Table1[[#This Row],[Cost ]]+Table1[[#This Row],[shipping]]+Table1[[#This Row],[Tax]])),0)</f>
        <v>0</v>
      </c>
      <c r="R465" s="36"/>
      <c r="S465" s="36">
        <f>IF(ISNA(VLOOKUP(Table1[[#This Row],[Part Number]],'Multi-level BOM'!V$4:V$449,1,FALSE)),0,Table1[[#This Row],[Remaining Extended cost]])</f>
        <v>0</v>
      </c>
    </row>
    <row r="466" spans="1:19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10"/>
      <c r="M466" s="40"/>
      <c r="N466" s="49" t="e">
        <f>CEILING((Table1[[#This Row],[extended quantity]]-Table1[[#This Row],[quantity on-hand]])/Table1[[#This Row],[Minimum order quantity]],1)*Table1[[#This Row],[Minimum order quantity]]</f>
        <v>#DIV/0!</v>
      </c>
      <c r="O466" s="49" t="e">
        <f>Table1[[#This Row],[Order quantity]]+Table1[[#This Row],[quantity on-hand]]-Table1[[#This Row],[extended quantity]]</f>
        <v>#DIV/0!</v>
      </c>
      <c r="P466" s="51">
        <f>IFERROR(Table1[[#This Row],[Order quantity]]*(Table1[[#This Row],[Cost ]]+Table1[[#This Row],[shipping]]+Table1[[#This Row],[Tax]]),0)</f>
        <v>0</v>
      </c>
      <c r="Q466" s="36">
        <f>IFERROR(IF(Table1[[#This Row],[Order quantity]]=0,0,Table1[[#This Row],[leftover material]]*(Table1[[#This Row],[Cost ]]+Table1[[#This Row],[shipping]]+Table1[[#This Row],[Tax]])),0)</f>
        <v>0</v>
      </c>
      <c r="R466" s="36"/>
      <c r="S466" s="36">
        <f>IF(ISNA(VLOOKUP(Table1[[#This Row],[Part Number]],'Multi-level BOM'!V$4:V$449,1,FALSE)),0,Table1[[#This Row],[Remaining Extended cost]])</f>
        <v>0</v>
      </c>
    </row>
    <row r="467" spans="1:19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10"/>
      <c r="M467" s="40"/>
      <c r="N467" s="49" t="e">
        <f>CEILING((Table1[[#This Row],[extended quantity]]-Table1[[#This Row],[quantity on-hand]])/Table1[[#This Row],[Minimum order quantity]],1)*Table1[[#This Row],[Minimum order quantity]]</f>
        <v>#DIV/0!</v>
      </c>
      <c r="O467" s="49" t="e">
        <f>Table1[[#This Row],[Order quantity]]+Table1[[#This Row],[quantity on-hand]]-Table1[[#This Row],[extended quantity]]</f>
        <v>#DIV/0!</v>
      </c>
      <c r="P467" s="51">
        <f>IFERROR(Table1[[#This Row],[Order quantity]]*(Table1[[#This Row],[Cost ]]+Table1[[#This Row],[shipping]]+Table1[[#This Row],[Tax]]),0)</f>
        <v>0</v>
      </c>
      <c r="Q467" s="36">
        <f>IFERROR(IF(Table1[[#This Row],[Order quantity]]=0,0,Table1[[#This Row],[leftover material]]*(Table1[[#This Row],[Cost ]]+Table1[[#This Row],[shipping]]+Table1[[#This Row],[Tax]])),0)</f>
        <v>0</v>
      </c>
      <c r="R467" s="36"/>
      <c r="S467" s="36">
        <f>IF(ISNA(VLOOKUP(Table1[[#This Row],[Part Number]],'Multi-level BOM'!V$4:V$449,1,FALSE)),0,Table1[[#This Row],[Remaining Extended cost]])</f>
        <v>0</v>
      </c>
    </row>
    <row r="468" spans="1:19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10"/>
      <c r="M468" s="40"/>
      <c r="N468" s="49" t="e">
        <f>CEILING((Table1[[#This Row],[extended quantity]]-Table1[[#This Row],[quantity on-hand]])/Table1[[#This Row],[Minimum order quantity]],1)*Table1[[#This Row],[Minimum order quantity]]</f>
        <v>#DIV/0!</v>
      </c>
      <c r="O468" s="49" t="e">
        <f>Table1[[#This Row],[Order quantity]]+Table1[[#This Row],[quantity on-hand]]-Table1[[#This Row],[extended quantity]]</f>
        <v>#DIV/0!</v>
      </c>
      <c r="P468" s="51">
        <f>IFERROR(Table1[[#This Row],[Order quantity]]*(Table1[[#This Row],[Cost ]]+Table1[[#This Row],[shipping]]+Table1[[#This Row],[Tax]]),0)</f>
        <v>0</v>
      </c>
      <c r="Q468" s="36">
        <f>IFERROR(IF(Table1[[#This Row],[Order quantity]]=0,0,Table1[[#This Row],[leftover material]]*(Table1[[#This Row],[Cost ]]+Table1[[#This Row],[shipping]]+Table1[[#This Row],[Tax]])),0)</f>
        <v>0</v>
      </c>
      <c r="R468" s="36"/>
      <c r="S468" s="36">
        <f>IF(ISNA(VLOOKUP(Table1[[#This Row],[Part Number]],'Multi-level BOM'!V$4:V$449,1,FALSE)),0,Table1[[#This Row],[Remaining Extended cost]])</f>
        <v>0</v>
      </c>
    </row>
    <row r="469" spans="1:19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10"/>
      <c r="M469" s="40"/>
      <c r="N469" s="49" t="e">
        <f>CEILING((Table1[[#This Row],[extended quantity]]-Table1[[#This Row],[quantity on-hand]])/Table1[[#This Row],[Minimum order quantity]],1)*Table1[[#This Row],[Minimum order quantity]]</f>
        <v>#DIV/0!</v>
      </c>
      <c r="O469" s="49" t="e">
        <f>Table1[[#This Row],[Order quantity]]+Table1[[#This Row],[quantity on-hand]]-Table1[[#This Row],[extended quantity]]</f>
        <v>#DIV/0!</v>
      </c>
      <c r="P469" s="51">
        <f>IFERROR(Table1[[#This Row],[Order quantity]]*(Table1[[#This Row],[Cost ]]+Table1[[#This Row],[shipping]]+Table1[[#This Row],[Tax]]),0)</f>
        <v>0</v>
      </c>
      <c r="Q469" s="36">
        <f>IFERROR(IF(Table1[[#This Row],[Order quantity]]=0,0,Table1[[#This Row],[leftover material]]*(Table1[[#This Row],[Cost ]]+Table1[[#This Row],[shipping]]+Table1[[#This Row],[Tax]])),0)</f>
        <v>0</v>
      </c>
      <c r="R469" s="36"/>
      <c r="S469" s="36">
        <f>IF(ISNA(VLOOKUP(Table1[[#This Row],[Part Number]],'Multi-level BOM'!V$4:V$449,1,FALSE)),0,Table1[[#This Row],[Remaining Extended cost]])</f>
        <v>0</v>
      </c>
    </row>
    <row r="470" spans="1:19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10"/>
      <c r="M470" s="40"/>
      <c r="N470" s="49" t="e">
        <f>CEILING((Table1[[#This Row],[extended quantity]]-Table1[[#This Row],[quantity on-hand]])/Table1[[#This Row],[Minimum order quantity]],1)*Table1[[#This Row],[Minimum order quantity]]</f>
        <v>#DIV/0!</v>
      </c>
      <c r="O470" s="49" t="e">
        <f>Table1[[#This Row],[Order quantity]]+Table1[[#This Row],[quantity on-hand]]-Table1[[#This Row],[extended quantity]]</f>
        <v>#DIV/0!</v>
      </c>
      <c r="P470" s="51">
        <f>IFERROR(Table1[[#This Row],[Order quantity]]*(Table1[[#This Row],[Cost ]]+Table1[[#This Row],[shipping]]+Table1[[#This Row],[Tax]]),0)</f>
        <v>0</v>
      </c>
      <c r="Q470" s="36">
        <f>IFERROR(IF(Table1[[#This Row],[Order quantity]]=0,0,Table1[[#This Row],[leftover material]]*(Table1[[#This Row],[Cost ]]+Table1[[#This Row],[shipping]]+Table1[[#This Row],[Tax]])),0)</f>
        <v>0</v>
      </c>
      <c r="R470" s="36"/>
      <c r="S470" s="36">
        <f>IF(ISNA(VLOOKUP(Table1[[#This Row],[Part Number]],'Multi-level BOM'!V$4:V$449,1,FALSE)),0,Table1[[#This Row],[Remaining Extended cost]])</f>
        <v>0</v>
      </c>
    </row>
    <row r="471" spans="1:19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10"/>
      <c r="M471" s="40"/>
      <c r="N471" s="49" t="e">
        <f>CEILING((Table1[[#This Row],[extended quantity]]-Table1[[#This Row],[quantity on-hand]])/Table1[[#This Row],[Minimum order quantity]],1)*Table1[[#This Row],[Minimum order quantity]]</f>
        <v>#DIV/0!</v>
      </c>
      <c r="O471" s="49" t="e">
        <f>Table1[[#This Row],[Order quantity]]+Table1[[#This Row],[quantity on-hand]]-Table1[[#This Row],[extended quantity]]</f>
        <v>#DIV/0!</v>
      </c>
      <c r="P471" s="51">
        <f>IFERROR(Table1[[#This Row],[Order quantity]]*(Table1[[#This Row],[Cost ]]+Table1[[#This Row],[shipping]]+Table1[[#This Row],[Tax]]),0)</f>
        <v>0</v>
      </c>
      <c r="Q471" s="36">
        <f>IFERROR(IF(Table1[[#This Row],[Order quantity]]=0,0,Table1[[#This Row],[leftover material]]*(Table1[[#This Row],[Cost ]]+Table1[[#This Row],[shipping]]+Table1[[#This Row],[Tax]])),0)</f>
        <v>0</v>
      </c>
      <c r="R471" s="36"/>
      <c r="S471" s="36">
        <f>IF(ISNA(VLOOKUP(Table1[[#This Row],[Part Number]],'Multi-level BOM'!V$4:V$449,1,FALSE)),0,Table1[[#This Row],[Remaining Extended cost]])</f>
        <v>0</v>
      </c>
    </row>
    <row r="472" spans="1:19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10"/>
      <c r="M472" s="40"/>
      <c r="N472" s="49" t="e">
        <f>CEILING((Table1[[#This Row],[extended quantity]]-Table1[[#This Row],[quantity on-hand]])/Table1[[#This Row],[Minimum order quantity]],1)*Table1[[#This Row],[Minimum order quantity]]</f>
        <v>#DIV/0!</v>
      </c>
      <c r="O472" s="49" t="e">
        <f>Table1[[#This Row],[Order quantity]]+Table1[[#This Row],[quantity on-hand]]-Table1[[#This Row],[extended quantity]]</f>
        <v>#DIV/0!</v>
      </c>
      <c r="P472" s="51">
        <f>IFERROR(Table1[[#This Row],[Order quantity]]*(Table1[[#This Row],[Cost ]]+Table1[[#This Row],[shipping]]+Table1[[#This Row],[Tax]]),0)</f>
        <v>0</v>
      </c>
      <c r="Q472" s="36">
        <f>IFERROR(IF(Table1[[#This Row],[Order quantity]]=0,0,Table1[[#This Row],[leftover material]]*(Table1[[#This Row],[Cost ]]+Table1[[#This Row],[shipping]]+Table1[[#This Row],[Tax]])),0)</f>
        <v>0</v>
      </c>
      <c r="R472" s="36"/>
      <c r="S472" s="36">
        <f>IF(ISNA(VLOOKUP(Table1[[#This Row],[Part Number]],'Multi-level BOM'!V$4:V$449,1,FALSE)),0,Table1[[#This Row],[Remaining Extended cost]])</f>
        <v>0</v>
      </c>
    </row>
    <row r="473" spans="1:19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10"/>
      <c r="M473" s="40"/>
      <c r="N473" s="49" t="e">
        <f>CEILING((Table1[[#This Row],[extended quantity]]-Table1[[#This Row],[quantity on-hand]])/Table1[[#This Row],[Minimum order quantity]],1)*Table1[[#This Row],[Minimum order quantity]]</f>
        <v>#DIV/0!</v>
      </c>
      <c r="O473" s="49" t="e">
        <f>Table1[[#This Row],[Order quantity]]+Table1[[#This Row],[quantity on-hand]]-Table1[[#This Row],[extended quantity]]</f>
        <v>#DIV/0!</v>
      </c>
      <c r="P473" s="51">
        <f>IFERROR(Table1[[#This Row],[Order quantity]]*(Table1[[#This Row],[Cost ]]+Table1[[#This Row],[shipping]]+Table1[[#This Row],[Tax]]),0)</f>
        <v>0</v>
      </c>
      <c r="Q473" s="36">
        <f>IFERROR(IF(Table1[[#This Row],[Order quantity]]=0,0,Table1[[#This Row],[leftover material]]*(Table1[[#This Row],[Cost ]]+Table1[[#This Row],[shipping]]+Table1[[#This Row],[Tax]])),0)</f>
        <v>0</v>
      </c>
      <c r="R473" s="36"/>
      <c r="S473" s="36">
        <f>IF(ISNA(VLOOKUP(Table1[[#This Row],[Part Number]],'Multi-level BOM'!V$4:V$449,1,FALSE)),0,Table1[[#This Row],[Remaining Extended cost]])</f>
        <v>0</v>
      </c>
    </row>
    <row r="474" spans="1:19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10"/>
      <c r="M474" s="40"/>
      <c r="N474" s="49" t="e">
        <f>CEILING((Table1[[#This Row],[extended quantity]]-Table1[[#This Row],[quantity on-hand]])/Table1[[#This Row],[Minimum order quantity]],1)*Table1[[#This Row],[Minimum order quantity]]</f>
        <v>#DIV/0!</v>
      </c>
      <c r="O474" s="49" t="e">
        <f>Table1[[#This Row],[Order quantity]]+Table1[[#This Row],[quantity on-hand]]-Table1[[#This Row],[extended quantity]]</f>
        <v>#DIV/0!</v>
      </c>
      <c r="P474" s="51">
        <f>IFERROR(Table1[[#This Row],[Order quantity]]*(Table1[[#This Row],[Cost ]]+Table1[[#This Row],[shipping]]+Table1[[#This Row],[Tax]]),0)</f>
        <v>0</v>
      </c>
      <c r="Q474" s="36">
        <f>IFERROR(IF(Table1[[#This Row],[Order quantity]]=0,0,Table1[[#This Row],[leftover material]]*(Table1[[#This Row],[Cost ]]+Table1[[#This Row],[shipping]]+Table1[[#This Row],[Tax]])),0)</f>
        <v>0</v>
      </c>
      <c r="R474" s="36"/>
      <c r="S474" s="36">
        <f>IF(ISNA(VLOOKUP(Table1[[#This Row],[Part Number]],'Multi-level BOM'!V$4:V$449,1,FALSE)),0,Table1[[#This Row],[Remaining Extended cost]])</f>
        <v>0</v>
      </c>
    </row>
    <row r="475" spans="1:19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10"/>
      <c r="M475" s="40"/>
      <c r="N475" s="49" t="e">
        <f>CEILING((Table1[[#This Row],[extended quantity]]-Table1[[#This Row],[quantity on-hand]])/Table1[[#This Row],[Minimum order quantity]],1)*Table1[[#This Row],[Minimum order quantity]]</f>
        <v>#DIV/0!</v>
      </c>
      <c r="O475" s="49" t="e">
        <f>Table1[[#This Row],[Order quantity]]+Table1[[#This Row],[quantity on-hand]]-Table1[[#This Row],[extended quantity]]</f>
        <v>#DIV/0!</v>
      </c>
      <c r="P475" s="51">
        <f>IFERROR(Table1[[#This Row],[Order quantity]]*(Table1[[#This Row],[Cost ]]+Table1[[#This Row],[shipping]]+Table1[[#This Row],[Tax]]),0)</f>
        <v>0</v>
      </c>
      <c r="Q475" s="36">
        <f>IFERROR(IF(Table1[[#This Row],[Order quantity]]=0,0,Table1[[#This Row],[leftover material]]*(Table1[[#This Row],[Cost ]]+Table1[[#This Row],[shipping]]+Table1[[#This Row],[Tax]])),0)</f>
        <v>0</v>
      </c>
      <c r="R475" s="36"/>
      <c r="S475" s="36">
        <f>IF(ISNA(VLOOKUP(Table1[[#This Row],[Part Number]],'Multi-level BOM'!V$4:V$449,1,FALSE)),0,Table1[[#This Row],[Remaining Extended cost]])</f>
        <v>0</v>
      </c>
    </row>
    <row r="476" spans="1:19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10"/>
      <c r="M476" s="40"/>
      <c r="N476" s="49" t="e">
        <f>CEILING((Table1[[#This Row],[extended quantity]]-Table1[[#This Row],[quantity on-hand]])/Table1[[#This Row],[Minimum order quantity]],1)*Table1[[#This Row],[Minimum order quantity]]</f>
        <v>#DIV/0!</v>
      </c>
      <c r="O476" s="49" t="e">
        <f>Table1[[#This Row],[Order quantity]]+Table1[[#This Row],[quantity on-hand]]-Table1[[#This Row],[extended quantity]]</f>
        <v>#DIV/0!</v>
      </c>
      <c r="P476" s="51">
        <f>IFERROR(Table1[[#This Row],[Order quantity]]*(Table1[[#This Row],[Cost ]]+Table1[[#This Row],[shipping]]+Table1[[#This Row],[Tax]]),0)</f>
        <v>0</v>
      </c>
      <c r="Q476" s="36">
        <f>IFERROR(IF(Table1[[#This Row],[Order quantity]]=0,0,Table1[[#This Row],[leftover material]]*(Table1[[#This Row],[Cost ]]+Table1[[#This Row],[shipping]]+Table1[[#This Row],[Tax]])),0)</f>
        <v>0</v>
      </c>
      <c r="R476" s="36"/>
      <c r="S476" s="36">
        <f>IF(ISNA(VLOOKUP(Table1[[#This Row],[Part Number]],'Multi-level BOM'!V$4:V$449,1,FALSE)),0,Table1[[#This Row],[Remaining Extended cost]])</f>
        <v>0</v>
      </c>
    </row>
    <row r="477" spans="1:19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10"/>
      <c r="M477" s="40"/>
      <c r="N477" s="49" t="e">
        <f>CEILING((Table1[[#This Row],[extended quantity]]-Table1[[#This Row],[quantity on-hand]])/Table1[[#This Row],[Minimum order quantity]],1)*Table1[[#This Row],[Minimum order quantity]]</f>
        <v>#DIV/0!</v>
      </c>
      <c r="O477" s="49" t="e">
        <f>Table1[[#This Row],[Order quantity]]+Table1[[#This Row],[quantity on-hand]]-Table1[[#This Row],[extended quantity]]</f>
        <v>#DIV/0!</v>
      </c>
      <c r="P477" s="51">
        <f>IFERROR(Table1[[#This Row],[Order quantity]]*(Table1[[#This Row],[Cost ]]+Table1[[#This Row],[shipping]]+Table1[[#This Row],[Tax]]),0)</f>
        <v>0</v>
      </c>
      <c r="Q477" s="36">
        <f>IFERROR(IF(Table1[[#This Row],[Order quantity]]=0,0,Table1[[#This Row],[leftover material]]*(Table1[[#This Row],[Cost ]]+Table1[[#This Row],[shipping]]+Table1[[#This Row],[Tax]])),0)</f>
        <v>0</v>
      </c>
      <c r="R477" s="36"/>
      <c r="S477" s="36">
        <f>IF(ISNA(VLOOKUP(Table1[[#This Row],[Part Number]],'Multi-level BOM'!V$4:V$449,1,FALSE)),0,Table1[[#This Row],[Remaining Extended cost]])</f>
        <v>0</v>
      </c>
    </row>
    <row r="478" spans="1:19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10"/>
      <c r="M478" s="40"/>
      <c r="N478" s="49" t="e">
        <f>CEILING((Table1[[#This Row],[extended quantity]]-Table1[[#This Row],[quantity on-hand]])/Table1[[#This Row],[Minimum order quantity]],1)*Table1[[#This Row],[Minimum order quantity]]</f>
        <v>#DIV/0!</v>
      </c>
      <c r="O478" s="49" t="e">
        <f>Table1[[#This Row],[Order quantity]]+Table1[[#This Row],[quantity on-hand]]-Table1[[#This Row],[extended quantity]]</f>
        <v>#DIV/0!</v>
      </c>
      <c r="P478" s="51">
        <f>IFERROR(Table1[[#This Row],[Order quantity]]*(Table1[[#This Row],[Cost ]]+Table1[[#This Row],[shipping]]+Table1[[#This Row],[Tax]]),0)</f>
        <v>0</v>
      </c>
      <c r="Q478" s="36">
        <f>IFERROR(IF(Table1[[#This Row],[Order quantity]]=0,0,Table1[[#This Row],[leftover material]]*(Table1[[#This Row],[Cost ]]+Table1[[#This Row],[shipping]]+Table1[[#This Row],[Tax]])),0)</f>
        <v>0</v>
      </c>
      <c r="R478" s="36"/>
      <c r="S478" s="36">
        <f>IF(ISNA(VLOOKUP(Table1[[#This Row],[Part Number]],'Multi-level BOM'!V$4:V$449,1,FALSE)),0,Table1[[#This Row],[Remaining Extended cost]])</f>
        <v>0</v>
      </c>
    </row>
    <row r="479" spans="1:19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10"/>
      <c r="M479" s="40"/>
      <c r="N479" s="49" t="e">
        <f>CEILING((Table1[[#This Row],[extended quantity]]-Table1[[#This Row],[quantity on-hand]])/Table1[[#This Row],[Minimum order quantity]],1)*Table1[[#This Row],[Minimum order quantity]]</f>
        <v>#DIV/0!</v>
      </c>
      <c r="O479" s="49" t="e">
        <f>Table1[[#This Row],[Order quantity]]+Table1[[#This Row],[quantity on-hand]]-Table1[[#This Row],[extended quantity]]</f>
        <v>#DIV/0!</v>
      </c>
      <c r="P479" s="51">
        <f>IFERROR(Table1[[#This Row],[Order quantity]]*(Table1[[#This Row],[Cost ]]+Table1[[#This Row],[shipping]]+Table1[[#This Row],[Tax]]),0)</f>
        <v>0</v>
      </c>
      <c r="Q479" s="36">
        <f>IFERROR(IF(Table1[[#This Row],[Order quantity]]=0,0,Table1[[#This Row],[leftover material]]*(Table1[[#This Row],[Cost ]]+Table1[[#This Row],[shipping]]+Table1[[#This Row],[Tax]])),0)</f>
        <v>0</v>
      </c>
      <c r="R479" s="36"/>
      <c r="S479" s="36">
        <f>IF(ISNA(VLOOKUP(Table1[[#This Row],[Part Number]],'Multi-level BOM'!V$4:V$449,1,FALSE)),0,Table1[[#This Row],[Remaining Extended cost]])</f>
        <v>0</v>
      </c>
    </row>
    <row r="480" spans="1:19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10"/>
      <c r="M480" s="40"/>
      <c r="N480" s="49" t="e">
        <f>CEILING((Table1[[#This Row],[extended quantity]]-Table1[[#This Row],[quantity on-hand]])/Table1[[#This Row],[Minimum order quantity]],1)*Table1[[#This Row],[Minimum order quantity]]</f>
        <v>#DIV/0!</v>
      </c>
      <c r="O480" s="49" t="e">
        <f>Table1[[#This Row],[Order quantity]]+Table1[[#This Row],[quantity on-hand]]-Table1[[#This Row],[extended quantity]]</f>
        <v>#DIV/0!</v>
      </c>
      <c r="P480" s="51">
        <f>IFERROR(Table1[[#This Row],[Order quantity]]*(Table1[[#This Row],[Cost ]]+Table1[[#This Row],[shipping]]+Table1[[#This Row],[Tax]]),0)</f>
        <v>0</v>
      </c>
      <c r="Q480" s="36">
        <f>IFERROR(IF(Table1[[#This Row],[Order quantity]]=0,0,Table1[[#This Row],[leftover material]]*(Table1[[#This Row],[Cost ]]+Table1[[#This Row],[shipping]]+Table1[[#This Row],[Tax]])),0)</f>
        <v>0</v>
      </c>
      <c r="R480" s="36"/>
      <c r="S480" s="36">
        <f>IF(ISNA(VLOOKUP(Table1[[#This Row],[Part Number]],'Multi-level BOM'!V$4:V$449,1,FALSE)),0,Table1[[#This Row],[Remaining Extended cost]])</f>
        <v>0</v>
      </c>
    </row>
    <row r="481" spans="1:19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10"/>
      <c r="M481" s="40"/>
      <c r="N481" s="49" t="e">
        <f>CEILING((Table1[[#This Row],[extended quantity]]-Table1[[#This Row],[quantity on-hand]])/Table1[[#This Row],[Minimum order quantity]],1)*Table1[[#This Row],[Minimum order quantity]]</f>
        <v>#DIV/0!</v>
      </c>
      <c r="O481" s="49" t="e">
        <f>Table1[[#This Row],[Order quantity]]+Table1[[#This Row],[quantity on-hand]]-Table1[[#This Row],[extended quantity]]</f>
        <v>#DIV/0!</v>
      </c>
      <c r="P481" s="51">
        <f>IFERROR(Table1[[#This Row],[Order quantity]]*(Table1[[#This Row],[Cost ]]+Table1[[#This Row],[shipping]]+Table1[[#This Row],[Tax]]),0)</f>
        <v>0</v>
      </c>
      <c r="Q481" s="36">
        <f>IFERROR(IF(Table1[[#This Row],[Order quantity]]=0,0,Table1[[#This Row],[leftover material]]*(Table1[[#This Row],[Cost ]]+Table1[[#This Row],[shipping]]+Table1[[#This Row],[Tax]])),0)</f>
        <v>0</v>
      </c>
      <c r="R481" s="36"/>
      <c r="S481" s="36">
        <f>IF(ISNA(VLOOKUP(Table1[[#This Row],[Part Number]],'Multi-level BOM'!V$4:V$449,1,FALSE)),0,Table1[[#This Row],[Remaining Extended cost]])</f>
        <v>0</v>
      </c>
    </row>
    <row r="482" spans="1:19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10"/>
      <c r="M482" s="40"/>
      <c r="N482" s="49" t="e">
        <f>CEILING((Table1[[#This Row],[extended quantity]]-Table1[[#This Row],[quantity on-hand]])/Table1[[#This Row],[Minimum order quantity]],1)*Table1[[#This Row],[Minimum order quantity]]</f>
        <v>#DIV/0!</v>
      </c>
      <c r="O482" s="49" t="e">
        <f>Table1[[#This Row],[Order quantity]]+Table1[[#This Row],[quantity on-hand]]-Table1[[#This Row],[extended quantity]]</f>
        <v>#DIV/0!</v>
      </c>
      <c r="P482" s="51">
        <f>IFERROR(Table1[[#This Row],[Order quantity]]*(Table1[[#This Row],[Cost ]]+Table1[[#This Row],[shipping]]+Table1[[#This Row],[Tax]]),0)</f>
        <v>0</v>
      </c>
      <c r="Q482" s="36">
        <f>IFERROR(IF(Table1[[#This Row],[Order quantity]]=0,0,Table1[[#This Row],[leftover material]]*(Table1[[#This Row],[Cost ]]+Table1[[#This Row],[shipping]]+Table1[[#This Row],[Tax]])),0)</f>
        <v>0</v>
      </c>
      <c r="R482" s="36"/>
      <c r="S482" s="36">
        <f>IF(ISNA(VLOOKUP(Table1[[#This Row],[Part Number]],'Multi-level BOM'!V$4:V$449,1,FALSE)),0,Table1[[#This Row],[Remaining Extended cost]])</f>
        <v>0</v>
      </c>
    </row>
    <row r="483" spans="1:19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10"/>
      <c r="M483" s="40"/>
      <c r="N483" s="49" t="e">
        <f>CEILING((Table1[[#This Row],[extended quantity]]-Table1[[#This Row],[quantity on-hand]])/Table1[[#This Row],[Minimum order quantity]],1)*Table1[[#This Row],[Minimum order quantity]]</f>
        <v>#DIV/0!</v>
      </c>
      <c r="O483" s="49" t="e">
        <f>Table1[[#This Row],[Order quantity]]+Table1[[#This Row],[quantity on-hand]]-Table1[[#This Row],[extended quantity]]</f>
        <v>#DIV/0!</v>
      </c>
      <c r="P483" s="51">
        <f>IFERROR(Table1[[#This Row],[Order quantity]]*(Table1[[#This Row],[Cost ]]+Table1[[#This Row],[shipping]]+Table1[[#This Row],[Tax]]),0)</f>
        <v>0</v>
      </c>
      <c r="Q483" s="36">
        <f>IFERROR(IF(Table1[[#This Row],[Order quantity]]=0,0,Table1[[#This Row],[leftover material]]*(Table1[[#This Row],[Cost ]]+Table1[[#This Row],[shipping]]+Table1[[#This Row],[Tax]])),0)</f>
        <v>0</v>
      </c>
      <c r="R483" s="36"/>
      <c r="S483" s="36">
        <f>IF(ISNA(VLOOKUP(Table1[[#This Row],[Part Number]],'Multi-level BOM'!V$4:V$449,1,FALSE)),0,Table1[[#This Row],[Remaining Extended cost]])</f>
        <v>0</v>
      </c>
    </row>
    <row r="484" spans="1:19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10"/>
      <c r="M484" s="40"/>
      <c r="N484" s="49" t="e">
        <f>CEILING((Table1[[#This Row],[extended quantity]]-Table1[[#This Row],[quantity on-hand]])/Table1[[#This Row],[Minimum order quantity]],1)*Table1[[#This Row],[Minimum order quantity]]</f>
        <v>#DIV/0!</v>
      </c>
      <c r="O484" s="49" t="e">
        <f>Table1[[#This Row],[Order quantity]]+Table1[[#This Row],[quantity on-hand]]-Table1[[#This Row],[extended quantity]]</f>
        <v>#DIV/0!</v>
      </c>
      <c r="P484" s="51">
        <f>IFERROR(Table1[[#This Row],[Order quantity]]*(Table1[[#This Row],[Cost ]]+Table1[[#This Row],[shipping]]+Table1[[#This Row],[Tax]]),0)</f>
        <v>0</v>
      </c>
      <c r="Q484" s="36">
        <f>IFERROR(IF(Table1[[#This Row],[Order quantity]]=0,0,Table1[[#This Row],[leftover material]]*(Table1[[#This Row],[Cost ]]+Table1[[#This Row],[shipping]]+Table1[[#This Row],[Tax]])),0)</f>
        <v>0</v>
      </c>
      <c r="R484" s="36"/>
      <c r="S484" s="36">
        <f>IF(ISNA(VLOOKUP(Table1[[#This Row],[Part Number]],'Multi-level BOM'!V$4:V$449,1,FALSE)),0,Table1[[#This Row],[Remaining Extended cost]])</f>
        <v>0</v>
      </c>
    </row>
    <row r="485" spans="1:19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10"/>
      <c r="M485" s="40"/>
      <c r="N485" s="49" t="e">
        <f>CEILING((Table1[[#This Row],[extended quantity]]-Table1[[#This Row],[quantity on-hand]])/Table1[[#This Row],[Minimum order quantity]],1)*Table1[[#This Row],[Minimum order quantity]]</f>
        <v>#DIV/0!</v>
      </c>
      <c r="O485" s="49" t="e">
        <f>Table1[[#This Row],[Order quantity]]+Table1[[#This Row],[quantity on-hand]]-Table1[[#This Row],[extended quantity]]</f>
        <v>#DIV/0!</v>
      </c>
      <c r="P485" s="51">
        <f>IFERROR(Table1[[#This Row],[Order quantity]]*(Table1[[#This Row],[Cost ]]+Table1[[#This Row],[shipping]]+Table1[[#This Row],[Tax]]),0)</f>
        <v>0</v>
      </c>
      <c r="Q485" s="36">
        <f>IFERROR(IF(Table1[[#This Row],[Order quantity]]=0,0,Table1[[#This Row],[leftover material]]*(Table1[[#This Row],[Cost ]]+Table1[[#This Row],[shipping]]+Table1[[#This Row],[Tax]])),0)</f>
        <v>0</v>
      </c>
      <c r="R485" s="36"/>
      <c r="S485" s="36">
        <f>IF(ISNA(VLOOKUP(Table1[[#This Row],[Part Number]],'Multi-level BOM'!V$4:V$449,1,FALSE)),0,Table1[[#This Row],[Remaining Extended cost]])</f>
        <v>0</v>
      </c>
    </row>
    <row r="486" spans="1:19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10"/>
      <c r="M486" s="40"/>
      <c r="N486" s="49" t="e">
        <f>CEILING((Table1[[#This Row],[extended quantity]]-Table1[[#This Row],[quantity on-hand]])/Table1[[#This Row],[Minimum order quantity]],1)*Table1[[#This Row],[Minimum order quantity]]</f>
        <v>#DIV/0!</v>
      </c>
      <c r="O486" s="49" t="e">
        <f>Table1[[#This Row],[Order quantity]]+Table1[[#This Row],[quantity on-hand]]-Table1[[#This Row],[extended quantity]]</f>
        <v>#DIV/0!</v>
      </c>
      <c r="P486" s="51">
        <f>IFERROR(Table1[[#This Row],[Order quantity]]*(Table1[[#This Row],[Cost ]]+Table1[[#This Row],[shipping]]+Table1[[#This Row],[Tax]]),0)</f>
        <v>0</v>
      </c>
      <c r="Q486" s="36">
        <f>IFERROR(IF(Table1[[#This Row],[Order quantity]]=0,0,Table1[[#This Row],[leftover material]]*(Table1[[#This Row],[Cost ]]+Table1[[#This Row],[shipping]]+Table1[[#This Row],[Tax]])),0)</f>
        <v>0</v>
      </c>
      <c r="R486" s="36"/>
      <c r="S486" s="36">
        <f>IF(ISNA(VLOOKUP(Table1[[#This Row],[Part Number]],'Multi-level BOM'!V$4:V$449,1,FALSE)),0,Table1[[#This Row],[Remaining Extended cost]])</f>
        <v>0</v>
      </c>
    </row>
    <row r="487" spans="1:19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10"/>
      <c r="M487" s="40"/>
      <c r="N487" s="49" t="e">
        <f>CEILING((Table1[[#This Row],[extended quantity]]-Table1[[#This Row],[quantity on-hand]])/Table1[[#This Row],[Minimum order quantity]],1)*Table1[[#This Row],[Minimum order quantity]]</f>
        <v>#DIV/0!</v>
      </c>
      <c r="O487" s="49" t="e">
        <f>Table1[[#This Row],[Order quantity]]+Table1[[#This Row],[quantity on-hand]]-Table1[[#This Row],[extended quantity]]</f>
        <v>#DIV/0!</v>
      </c>
      <c r="P487" s="51">
        <f>IFERROR(Table1[[#This Row],[Order quantity]]*(Table1[[#This Row],[Cost ]]+Table1[[#This Row],[shipping]]+Table1[[#This Row],[Tax]]),0)</f>
        <v>0</v>
      </c>
      <c r="Q487" s="36">
        <f>IFERROR(IF(Table1[[#This Row],[Order quantity]]=0,0,Table1[[#This Row],[leftover material]]*(Table1[[#This Row],[Cost ]]+Table1[[#This Row],[shipping]]+Table1[[#This Row],[Tax]])),0)</f>
        <v>0</v>
      </c>
      <c r="R487" s="36"/>
      <c r="S487" s="36">
        <f>IF(ISNA(VLOOKUP(Table1[[#This Row],[Part Number]],'Multi-level BOM'!V$4:V$449,1,FALSE)),0,Table1[[#This Row],[Remaining Extended cost]])</f>
        <v>0</v>
      </c>
    </row>
    <row r="488" spans="1:19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10"/>
      <c r="M488" s="40"/>
      <c r="N488" s="49" t="e">
        <f>CEILING((Table1[[#This Row],[extended quantity]]-Table1[[#This Row],[quantity on-hand]])/Table1[[#This Row],[Minimum order quantity]],1)*Table1[[#This Row],[Minimum order quantity]]</f>
        <v>#DIV/0!</v>
      </c>
      <c r="O488" s="49" t="e">
        <f>Table1[[#This Row],[Order quantity]]+Table1[[#This Row],[quantity on-hand]]-Table1[[#This Row],[extended quantity]]</f>
        <v>#DIV/0!</v>
      </c>
      <c r="P488" s="51">
        <f>IFERROR(Table1[[#This Row],[Order quantity]]*(Table1[[#This Row],[Cost ]]+Table1[[#This Row],[shipping]]+Table1[[#This Row],[Tax]]),0)</f>
        <v>0</v>
      </c>
      <c r="Q488" s="36">
        <f>IFERROR(IF(Table1[[#This Row],[Order quantity]]=0,0,Table1[[#This Row],[leftover material]]*(Table1[[#This Row],[Cost ]]+Table1[[#This Row],[shipping]]+Table1[[#This Row],[Tax]])),0)</f>
        <v>0</v>
      </c>
      <c r="R488" s="36"/>
      <c r="S488" s="36">
        <f>IF(ISNA(VLOOKUP(Table1[[#This Row],[Part Number]],'Multi-level BOM'!V$4:V$449,1,FALSE)),0,Table1[[#This Row],[Remaining Extended cost]])</f>
        <v>0</v>
      </c>
    </row>
    <row r="489" spans="1:19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10"/>
      <c r="M489" s="40"/>
      <c r="N489" s="49" t="e">
        <f>CEILING((Table1[[#This Row],[extended quantity]]-Table1[[#This Row],[quantity on-hand]])/Table1[[#This Row],[Minimum order quantity]],1)*Table1[[#This Row],[Minimum order quantity]]</f>
        <v>#DIV/0!</v>
      </c>
      <c r="O489" s="49" t="e">
        <f>Table1[[#This Row],[Order quantity]]+Table1[[#This Row],[quantity on-hand]]-Table1[[#This Row],[extended quantity]]</f>
        <v>#DIV/0!</v>
      </c>
      <c r="P489" s="51">
        <f>IFERROR(Table1[[#This Row],[Order quantity]]*(Table1[[#This Row],[Cost ]]+Table1[[#This Row],[shipping]]+Table1[[#This Row],[Tax]]),0)</f>
        <v>0</v>
      </c>
      <c r="Q489" s="36">
        <f>IFERROR(IF(Table1[[#This Row],[Order quantity]]=0,0,Table1[[#This Row],[leftover material]]*(Table1[[#This Row],[Cost ]]+Table1[[#This Row],[shipping]]+Table1[[#This Row],[Tax]])),0)</f>
        <v>0</v>
      </c>
      <c r="R489" s="36"/>
      <c r="S489" s="36">
        <f>IF(ISNA(VLOOKUP(Table1[[#This Row],[Part Number]],'Multi-level BOM'!V$4:V$449,1,FALSE)),0,Table1[[#This Row],[Remaining Extended cost]])</f>
        <v>0</v>
      </c>
    </row>
    <row r="490" spans="1:19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10"/>
      <c r="M490" s="40"/>
      <c r="N490" s="49" t="e">
        <f>CEILING((Table1[[#This Row],[extended quantity]]-Table1[[#This Row],[quantity on-hand]])/Table1[[#This Row],[Minimum order quantity]],1)*Table1[[#This Row],[Minimum order quantity]]</f>
        <v>#DIV/0!</v>
      </c>
      <c r="O490" s="49" t="e">
        <f>Table1[[#This Row],[Order quantity]]+Table1[[#This Row],[quantity on-hand]]-Table1[[#This Row],[extended quantity]]</f>
        <v>#DIV/0!</v>
      </c>
      <c r="P490" s="51">
        <f>IFERROR(Table1[[#This Row],[Order quantity]]*(Table1[[#This Row],[Cost ]]+Table1[[#This Row],[shipping]]+Table1[[#This Row],[Tax]]),0)</f>
        <v>0</v>
      </c>
      <c r="Q490" s="36">
        <f>IFERROR(IF(Table1[[#This Row],[Order quantity]]=0,0,Table1[[#This Row],[leftover material]]*(Table1[[#This Row],[Cost ]]+Table1[[#This Row],[shipping]]+Table1[[#This Row],[Tax]])),0)</f>
        <v>0</v>
      </c>
      <c r="R490" s="36"/>
      <c r="S490" s="36">
        <f>IF(ISNA(VLOOKUP(Table1[[#This Row],[Part Number]],'Multi-level BOM'!V$4:V$449,1,FALSE)),0,Table1[[#This Row],[Remaining Extended cost]])</f>
        <v>0</v>
      </c>
    </row>
    <row r="491" spans="1:19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10"/>
      <c r="M491" s="40"/>
      <c r="N491" s="49" t="e">
        <f>CEILING((Table1[[#This Row],[extended quantity]]-Table1[[#This Row],[quantity on-hand]])/Table1[[#This Row],[Minimum order quantity]],1)*Table1[[#This Row],[Minimum order quantity]]</f>
        <v>#DIV/0!</v>
      </c>
      <c r="O491" s="49" t="e">
        <f>Table1[[#This Row],[Order quantity]]+Table1[[#This Row],[quantity on-hand]]-Table1[[#This Row],[extended quantity]]</f>
        <v>#DIV/0!</v>
      </c>
      <c r="P491" s="51">
        <f>IFERROR(Table1[[#This Row],[Order quantity]]*(Table1[[#This Row],[Cost ]]+Table1[[#This Row],[shipping]]+Table1[[#This Row],[Tax]]),0)</f>
        <v>0</v>
      </c>
      <c r="Q491" s="36">
        <f>IFERROR(IF(Table1[[#This Row],[Order quantity]]=0,0,Table1[[#This Row],[leftover material]]*(Table1[[#This Row],[Cost ]]+Table1[[#This Row],[shipping]]+Table1[[#This Row],[Tax]])),0)</f>
        <v>0</v>
      </c>
      <c r="R491" s="36"/>
      <c r="S491" s="36">
        <f>IF(ISNA(VLOOKUP(Table1[[#This Row],[Part Number]],'Multi-level BOM'!V$4:V$449,1,FALSE)),0,Table1[[#This Row],[Remaining Extended cost]])</f>
        <v>0</v>
      </c>
    </row>
    <row r="492" spans="1:19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10"/>
      <c r="M492" s="40"/>
      <c r="N492" s="49" t="e">
        <f>CEILING((Table1[[#This Row],[extended quantity]]-Table1[[#This Row],[quantity on-hand]])/Table1[[#This Row],[Minimum order quantity]],1)*Table1[[#This Row],[Minimum order quantity]]</f>
        <v>#DIV/0!</v>
      </c>
      <c r="O492" s="49" t="e">
        <f>Table1[[#This Row],[Order quantity]]+Table1[[#This Row],[quantity on-hand]]-Table1[[#This Row],[extended quantity]]</f>
        <v>#DIV/0!</v>
      </c>
      <c r="P492" s="51">
        <f>IFERROR(Table1[[#This Row],[Order quantity]]*(Table1[[#This Row],[Cost ]]+Table1[[#This Row],[shipping]]+Table1[[#This Row],[Tax]]),0)</f>
        <v>0</v>
      </c>
      <c r="Q492" s="36">
        <f>IFERROR(IF(Table1[[#This Row],[Order quantity]]=0,0,Table1[[#This Row],[leftover material]]*(Table1[[#This Row],[Cost ]]+Table1[[#This Row],[shipping]]+Table1[[#This Row],[Tax]])),0)</f>
        <v>0</v>
      </c>
      <c r="R492" s="36"/>
      <c r="S492" s="36">
        <f>IF(ISNA(VLOOKUP(Table1[[#This Row],[Part Number]],'Multi-level BOM'!V$4:V$449,1,FALSE)),0,Table1[[#This Row],[Remaining Extended cost]])</f>
        <v>0</v>
      </c>
    </row>
    <row r="493" spans="1:19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10"/>
      <c r="M493" s="40"/>
      <c r="N493" s="49" t="e">
        <f>CEILING((Table1[[#This Row],[extended quantity]]-Table1[[#This Row],[quantity on-hand]])/Table1[[#This Row],[Minimum order quantity]],1)*Table1[[#This Row],[Minimum order quantity]]</f>
        <v>#DIV/0!</v>
      </c>
      <c r="O493" s="49" t="e">
        <f>Table1[[#This Row],[Order quantity]]+Table1[[#This Row],[quantity on-hand]]-Table1[[#This Row],[extended quantity]]</f>
        <v>#DIV/0!</v>
      </c>
      <c r="P493" s="51">
        <f>IFERROR(Table1[[#This Row],[Order quantity]]*(Table1[[#This Row],[Cost ]]+Table1[[#This Row],[shipping]]+Table1[[#This Row],[Tax]]),0)</f>
        <v>0</v>
      </c>
      <c r="Q493" s="36">
        <f>IFERROR(IF(Table1[[#This Row],[Order quantity]]=0,0,Table1[[#This Row],[leftover material]]*(Table1[[#This Row],[Cost ]]+Table1[[#This Row],[shipping]]+Table1[[#This Row],[Tax]])),0)</f>
        <v>0</v>
      </c>
      <c r="R493" s="36"/>
      <c r="S493" s="36">
        <f>IF(ISNA(VLOOKUP(Table1[[#This Row],[Part Number]],'Multi-level BOM'!V$4:V$449,1,FALSE)),0,Table1[[#This Row],[Remaining Extended cost]])</f>
        <v>0</v>
      </c>
    </row>
    <row r="494" spans="1:19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10"/>
      <c r="M494" s="40"/>
      <c r="N494" s="49" t="e">
        <f>CEILING((Table1[[#This Row],[extended quantity]]-Table1[[#This Row],[quantity on-hand]])/Table1[[#This Row],[Minimum order quantity]],1)*Table1[[#This Row],[Minimum order quantity]]</f>
        <v>#DIV/0!</v>
      </c>
      <c r="O494" s="49" t="e">
        <f>Table1[[#This Row],[Order quantity]]+Table1[[#This Row],[quantity on-hand]]-Table1[[#This Row],[extended quantity]]</f>
        <v>#DIV/0!</v>
      </c>
      <c r="P494" s="51">
        <f>IFERROR(Table1[[#This Row],[Order quantity]]*(Table1[[#This Row],[Cost ]]+Table1[[#This Row],[shipping]]+Table1[[#This Row],[Tax]]),0)</f>
        <v>0</v>
      </c>
      <c r="Q494" s="36">
        <f>IFERROR(IF(Table1[[#This Row],[Order quantity]]=0,0,Table1[[#This Row],[leftover material]]*(Table1[[#This Row],[Cost ]]+Table1[[#This Row],[shipping]]+Table1[[#This Row],[Tax]])),0)</f>
        <v>0</v>
      </c>
      <c r="R494" s="36"/>
      <c r="S494" s="36">
        <f>IF(ISNA(VLOOKUP(Table1[[#This Row],[Part Number]],'Multi-level BOM'!V$4:V$449,1,FALSE)),0,Table1[[#This Row],[Remaining Extended cost]])</f>
        <v>0</v>
      </c>
    </row>
    <row r="495" spans="1:19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10"/>
      <c r="M495" s="40"/>
      <c r="N495" s="49" t="e">
        <f>CEILING((Table1[[#This Row],[extended quantity]]-Table1[[#This Row],[quantity on-hand]])/Table1[[#This Row],[Minimum order quantity]],1)*Table1[[#This Row],[Minimum order quantity]]</f>
        <v>#DIV/0!</v>
      </c>
      <c r="O495" s="49" t="e">
        <f>Table1[[#This Row],[Order quantity]]+Table1[[#This Row],[quantity on-hand]]-Table1[[#This Row],[extended quantity]]</f>
        <v>#DIV/0!</v>
      </c>
      <c r="P495" s="51">
        <f>IFERROR(Table1[[#This Row],[Order quantity]]*(Table1[[#This Row],[Cost ]]+Table1[[#This Row],[shipping]]+Table1[[#This Row],[Tax]]),0)</f>
        <v>0</v>
      </c>
      <c r="Q495" s="36">
        <f>IFERROR(IF(Table1[[#This Row],[Order quantity]]=0,0,Table1[[#This Row],[leftover material]]*(Table1[[#This Row],[Cost ]]+Table1[[#This Row],[shipping]]+Table1[[#This Row],[Tax]])),0)</f>
        <v>0</v>
      </c>
      <c r="R495" s="36"/>
      <c r="S495" s="36">
        <f>IF(ISNA(VLOOKUP(Table1[[#This Row],[Part Number]],'Multi-level BOM'!V$4:V$449,1,FALSE)),0,Table1[[#This Row],[Remaining Extended cost]])</f>
        <v>0</v>
      </c>
    </row>
    <row r="496" spans="1:19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10"/>
      <c r="M496" s="40"/>
      <c r="N496" s="49" t="e">
        <f>CEILING((Table1[[#This Row],[extended quantity]]-Table1[[#This Row],[quantity on-hand]])/Table1[[#This Row],[Minimum order quantity]],1)*Table1[[#This Row],[Minimum order quantity]]</f>
        <v>#DIV/0!</v>
      </c>
      <c r="O496" s="49" t="e">
        <f>Table1[[#This Row],[Order quantity]]+Table1[[#This Row],[quantity on-hand]]-Table1[[#This Row],[extended quantity]]</f>
        <v>#DIV/0!</v>
      </c>
      <c r="P496" s="51">
        <f>IFERROR(Table1[[#This Row],[Order quantity]]*(Table1[[#This Row],[Cost ]]+Table1[[#This Row],[shipping]]+Table1[[#This Row],[Tax]]),0)</f>
        <v>0</v>
      </c>
      <c r="Q496" s="36">
        <f>IFERROR(IF(Table1[[#This Row],[Order quantity]]=0,0,Table1[[#This Row],[leftover material]]*(Table1[[#This Row],[Cost ]]+Table1[[#This Row],[shipping]]+Table1[[#This Row],[Tax]])),0)</f>
        <v>0</v>
      </c>
      <c r="R496" s="36"/>
      <c r="S496" s="36">
        <f>IF(ISNA(VLOOKUP(Table1[[#This Row],[Part Number]],'Multi-level BOM'!V$4:V$449,1,FALSE)),0,Table1[[#This Row],[Remaining Extended cost]])</f>
        <v>0</v>
      </c>
    </row>
    <row r="497" spans="1:19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10"/>
      <c r="M497" s="40"/>
      <c r="N497" s="49" t="e">
        <f>CEILING((Table1[[#This Row],[extended quantity]]-Table1[[#This Row],[quantity on-hand]])/Table1[[#This Row],[Minimum order quantity]],1)*Table1[[#This Row],[Minimum order quantity]]</f>
        <v>#DIV/0!</v>
      </c>
      <c r="O497" s="49" t="e">
        <f>Table1[[#This Row],[Order quantity]]+Table1[[#This Row],[quantity on-hand]]-Table1[[#This Row],[extended quantity]]</f>
        <v>#DIV/0!</v>
      </c>
      <c r="P497" s="51">
        <f>IFERROR(Table1[[#This Row],[Order quantity]]*(Table1[[#This Row],[Cost ]]+Table1[[#This Row],[shipping]]+Table1[[#This Row],[Tax]]),0)</f>
        <v>0</v>
      </c>
      <c r="Q497" s="36">
        <f>IFERROR(IF(Table1[[#This Row],[Order quantity]]=0,0,Table1[[#This Row],[leftover material]]*(Table1[[#This Row],[Cost ]]+Table1[[#This Row],[shipping]]+Table1[[#This Row],[Tax]])),0)</f>
        <v>0</v>
      </c>
      <c r="R497" s="36"/>
      <c r="S497" s="36">
        <f>IF(ISNA(VLOOKUP(Table1[[#This Row],[Part Number]],'Multi-level BOM'!V$4:V$449,1,FALSE)),0,Table1[[#This Row],[Remaining Extended cost]])</f>
        <v>0</v>
      </c>
    </row>
    <row r="498" spans="1:19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10"/>
      <c r="M498" s="40"/>
      <c r="N498" s="49" t="e">
        <f>CEILING((Table1[[#This Row],[extended quantity]]-Table1[[#This Row],[quantity on-hand]])/Table1[[#This Row],[Minimum order quantity]],1)*Table1[[#This Row],[Minimum order quantity]]</f>
        <v>#DIV/0!</v>
      </c>
      <c r="O498" s="49" t="e">
        <f>Table1[[#This Row],[Order quantity]]+Table1[[#This Row],[quantity on-hand]]-Table1[[#This Row],[extended quantity]]</f>
        <v>#DIV/0!</v>
      </c>
      <c r="P498" s="51">
        <f>IFERROR(Table1[[#This Row],[Order quantity]]*(Table1[[#This Row],[Cost ]]+Table1[[#This Row],[shipping]]+Table1[[#This Row],[Tax]]),0)</f>
        <v>0</v>
      </c>
      <c r="Q498" s="36">
        <f>IFERROR(IF(Table1[[#This Row],[Order quantity]]=0,0,Table1[[#This Row],[leftover material]]*(Table1[[#This Row],[Cost ]]+Table1[[#This Row],[shipping]]+Table1[[#This Row],[Tax]])),0)</f>
        <v>0</v>
      </c>
      <c r="R498" s="36"/>
      <c r="S498" s="36">
        <f>IF(ISNA(VLOOKUP(Table1[[#This Row],[Part Number]],'Multi-level BOM'!V$4:V$449,1,FALSE)),0,Table1[[#This Row],[Remaining Extended cost]])</f>
        <v>0</v>
      </c>
    </row>
    <row r="499" spans="1:19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10"/>
      <c r="M499" s="40"/>
      <c r="N499" s="49" t="e">
        <f>CEILING((Table1[[#This Row],[extended quantity]]-Table1[[#This Row],[quantity on-hand]])/Table1[[#This Row],[Minimum order quantity]],1)*Table1[[#This Row],[Minimum order quantity]]</f>
        <v>#DIV/0!</v>
      </c>
      <c r="O499" s="49" t="e">
        <f>Table1[[#This Row],[Order quantity]]+Table1[[#This Row],[quantity on-hand]]-Table1[[#This Row],[extended quantity]]</f>
        <v>#DIV/0!</v>
      </c>
      <c r="P499" s="51">
        <f>IFERROR(Table1[[#This Row],[Order quantity]]*(Table1[[#This Row],[Cost ]]+Table1[[#This Row],[shipping]]+Table1[[#This Row],[Tax]]),0)</f>
        <v>0</v>
      </c>
      <c r="Q499" s="36">
        <f>IFERROR(IF(Table1[[#This Row],[Order quantity]]=0,0,Table1[[#This Row],[leftover material]]*(Table1[[#This Row],[Cost ]]+Table1[[#This Row],[shipping]]+Table1[[#This Row],[Tax]])),0)</f>
        <v>0</v>
      </c>
      <c r="R499" s="36"/>
      <c r="S499" s="36">
        <f>IF(ISNA(VLOOKUP(Table1[[#This Row],[Part Number]],'Multi-level BOM'!V$4:V$449,1,FALSE)),0,Table1[[#This Row],[Remaining Extended cost]])</f>
        <v>0</v>
      </c>
    </row>
    <row r="500" spans="1:19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10"/>
      <c r="M500" s="40"/>
      <c r="N500" s="49" t="e">
        <f>CEILING((Table1[[#This Row],[extended quantity]]-Table1[[#This Row],[quantity on-hand]])/Table1[[#This Row],[Minimum order quantity]],1)*Table1[[#This Row],[Minimum order quantity]]</f>
        <v>#DIV/0!</v>
      </c>
      <c r="O500" s="49" t="e">
        <f>Table1[[#This Row],[Order quantity]]+Table1[[#This Row],[quantity on-hand]]-Table1[[#This Row],[extended quantity]]</f>
        <v>#DIV/0!</v>
      </c>
      <c r="P500" s="51">
        <f>IFERROR(Table1[[#This Row],[Order quantity]]*(Table1[[#This Row],[Cost ]]+Table1[[#This Row],[shipping]]+Table1[[#This Row],[Tax]]),0)</f>
        <v>0</v>
      </c>
      <c r="Q500" s="36">
        <f>IFERROR(IF(Table1[[#This Row],[Order quantity]]=0,0,Table1[[#This Row],[leftover material]]*(Table1[[#This Row],[Cost ]]+Table1[[#This Row],[shipping]]+Table1[[#This Row],[Tax]])),0)</f>
        <v>0</v>
      </c>
      <c r="R500" s="36"/>
      <c r="S500" s="36">
        <f>IF(ISNA(VLOOKUP(Table1[[#This Row],[Part Number]],'Multi-level BOM'!V$4:V$449,1,FALSE)),0,Table1[[#This Row],[Remaining Extended cost]])</f>
        <v>0</v>
      </c>
    </row>
    <row r="501" spans="1:19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10"/>
      <c r="M501" s="40"/>
      <c r="N501" s="49" t="e">
        <f>CEILING((Table1[[#This Row],[extended quantity]]-Table1[[#This Row],[quantity on-hand]])/Table1[[#This Row],[Minimum order quantity]],1)*Table1[[#This Row],[Minimum order quantity]]</f>
        <v>#DIV/0!</v>
      </c>
      <c r="O501" s="49" t="e">
        <f>Table1[[#This Row],[Order quantity]]+Table1[[#This Row],[quantity on-hand]]-Table1[[#This Row],[extended quantity]]</f>
        <v>#DIV/0!</v>
      </c>
      <c r="P501" s="51">
        <f>IFERROR(Table1[[#This Row],[Order quantity]]*(Table1[[#This Row],[Cost ]]+Table1[[#This Row],[shipping]]+Table1[[#This Row],[Tax]]),0)</f>
        <v>0</v>
      </c>
      <c r="Q501" s="36">
        <f>IFERROR(IF(Table1[[#This Row],[Order quantity]]=0,0,Table1[[#This Row],[leftover material]]*(Table1[[#This Row],[Cost ]]+Table1[[#This Row],[shipping]]+Table1[[#This Row],[Tax]])),0)</f>
        <v>0</v>
      </c>
      <c r="R501" s="36"/>
      <c r="S501" s="36">
        <f>IF(ISNA(VLOOKUP(Table1[[#This Row],[Part Number]],'Multi-level BOM'!V$4:V$449,1,FALSE)),0,Table1[[#This Row],[Remaining Extended cost]])</f>
        <v>0</v>
      </c>
    </row>
    <row r="502" spans="1:19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10"/>
      <c r="M502" s="40"/>
      <c r="N502" s="49" t="e">
        <f>CEILING((Table1[[#This Row],[extended quantity]]-Table1[[#This Row],[quantity on-hand]])/Table1[[#This Row],[Minimum order quantity]],1)*Table1[[#This Row],[Minimum order quantity]]</f>
        <v>#DIV/0!</v>
      </c>
      <c r="O502" s="49" t="e">
        <f>Table1[[#This Row],[Order quantity]]+Table1[[#This Row],[quantity on-hand]]-Table1[[#This Row],[extended quantity]]</f>
        <v>#DIV/0!</v>
      </c>
      <c r="P502" s="51">
        <f>IFERROR(Table1[[#This Row],[Order quantity]]*(Table1[[#This Row],[Cost ]]+Table1[[#This Row],[shipping]]+Table1[[#This Row],[Tax]]),0)</f>
        <v>0</v>
      </c>
      <c r="Q502" s="36">
        <f>IFERROR(IF(Table1[[#This Row],[Order quantity]]=0,0,Table1[[#This Row],[leftover material]]*(Table1[[#This Row],[Cost ]]+Table1[[#This Row],[shipping]]+Table1[[#This Row],[Tax]])),0)</f>
        <v>0</v>
      </c>
      <c r="R502" s="36"/>
      <c r="S502" s="36">
        <f>IF(ISNA(VLOOKUP(Table1[[#This Row],[Part Number]],'Multi-level BOM'!V$4:V$449,1,FALSE)),0,Table1[[#This Row],[Remaining Extended cost]])</f>
        <v>0</v>
      </c>
    </row>
    <row r="503" spans="1:19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10"/>
      <c r="M503" s="40"/>
      <c r="N503" s="49" t="e">
        <f>CEILING((Table1[[#This Row],[extended quantity]]-Table1[[#This Row],[quantity on-hand]])/Table1[[#This Row],[Minimum order quantity]],1)*Table1[[#This Row],[Minimum order quantity]]</f>
        <v>#DIV/0!</v>
      </c>
      <c r="O503" s="49" t="e">
        <f>Table1[[#This Row],[Order quantity]]+Table1[[#This Row],[quantity on-hand]]-Table1[[#This Row],[extended quantity]]</f>
        <v>#DIV/0!</v>
      </c>
      <c r="P503" s="51">
        <f>IFERROR(Table1[[#This Row],[Order quantity]]*(Table1[[#This Row],[Cost ]]+Table1[[#This Row],[shipping]]+Table1[[#This Row],[Tax]]),0)</f>
        <v>0</v>
      </c>
      <c r="Q503" s="36">
        <f>IFERROR(IF(Table1[[#This Row],[Order quantity]]=0,0,Table1[[#This Row],[leftover material]]*(Table1[[#This Row],[Cost ]]+Table1[[#This Row],[shipping]]+Table1[[#This Row],[Tax]])),0)</f>
        <v>0</v>
      </c>
      <c r="R503" s="36"/>
      <c r="S503" s="36">
        <f>IF(ISNA(VLOOKUP(Table1[[#This Row],[Part Number]],'Multi-level BOM'!V$4:V$449,1,FALSE)),0,Table1[[#This Row],[Remaining Extended cost]])</f>
        <v>0</v>
      </c>
    </row>
    <row r="504" spans="1:19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10"/>
      <c r="M504" s="40"/>
      <c r="N504" s="49" t="e">
        <f>CEILING((Table1[[#This Row],[extended quantity]]-Table1[[#This Row],[quantity on-hand]])/Table1[[#This Row],[Minimum order quantity]],1)*Table1[[#This Row],[Minimum order quantity]]</f>
        <v>#DIV/0!</v>
      </c>
      <c r="O504" s="49" t="e">
        <f>Table1[[#This Row],[Order quantity]]+Table1[[#This Row],[quantity on-hand]]-Table1[[#This Row],[extended quantity]]</f>
        <v>#DIV/0!</v>
      </c>
      <c r="P504" s="51">
        <f>IFERROR(Table1[[#This Row],[Order quantity]]*(Table1[[#This Row],[Cost ]]+Table1[[#This Row],[shipping]]+Table1[[#This Row],[Tax]]),0)</f>
        <v>0</v>
      </c>
      <c r="Q504" s="36">
        <f>IFERROR(IF(Table1[[#This Row],[Order quantity]]=0,0,Table1[[#This Row],[leftover material]]*(Table1[[#This Row],[Cost ]]+Table1[[#This Row],[shipping]]+Table1[[#This Row],[Tax]])),0)</f>
        <v>0</v>
      </c>
      <c r="R504" s="36"/>
      <c r="S504" s="36">
        <f>IF(ISNA(VLOOKUP(Table1[[#This Row],[Part Number]],'Multi-level BOM'!V$4:V$449,1,FALSE)),0,Table1[[#This Row],[Remaining Extended cost]])</f>
        <v>0</v>
      </c>
    </row>
    <row r="505" spans="1:19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10"/>
      <c r="M505" s="40"/>
      <c r="N505" s="49" t="e">
        <f>CEILING((Table1[[#This Row],[extended quantity]]-Table1[[#This Row],[quantity on-hand]])/Table1[[#This Row],[Minimum order quantity]],1)*Table1[[#This Row],[Minimum order quantity]]</f>
        <v>#DIV/0!</v>
      </c>
      <c r="O505" s="49" t="e">
        <f>Table1[[#This Row],[Order quantity]]+Table1[[#This Row],[quantity on-hand]]-Table1[[#This Row],[extended quantity]]</f>
        <v>#DIV/0!</v>
      </c>
      <c r="P505" s="51">
        <f>IFERROR(Table1[[#This Row],[Order quantity]]*(Table1[[#This Row],[Cost ]]+Table1[[#This Row],[shipping]]+Table1[[#This Row],[Tax]]),0)</f>
        <v>0</v>
      </c>
      <c r="Q505" s="36">
        <f>IFERROR(IF(Table1[[#This Row],[Order quantity]]=0,0,Table1[[#This Row],[leftover material]]*(Table1[[#This Row],[Cost ]]+Table1[[#This Row],[shipping]]+Table1[[#This Row],[Tax]])),0)</f>
        <v>0</v>
      </c>
      <c r="R505" s="36"/>
      <c r="S505" s="36">
        <f>IF(ISNA(VLOOKUP(Table1[[#This Row],[Part Number]],'Multi-level BOM'!V$4:V$449,1,FALSE)),0,Table1[[#This Row],[Remaining Extended cost]])</f>
        <v>0</v>
      </c>
    </row>
    <row r="506" spans="1:19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10"/>
      <c r="M506" s="40"/>
      <c r="N506" s="49" t="e">
        <f>CEILING((Table1[[#This Row],[extended quantity]]-Table1[[#This Row],[quantity on-hand]])/Table1[[#This Row],[Minimum order quantity]],1)*Table1[[#This Row],[Minimum order quantity]]</f>
        <v>#DIV/0!</v>
      </c>
      <c r="O506" s="49" t="e">
        <f>Table1[[#This Row],[Order quantity]]+Table1[[#This Row],[quantity on-hand]]-Table1[[#This Row],[extended quantity]]</f>
        <v>#DIV/0!</v>
      </c>
      <c r="P506" s="51">
        <f>IFERROR(Table1[[#This Row],[Order quantity]]*(Table1[[#This Row],[Cost ]]+Table1[[#This Row],[shipping]]+Table1[[#This Row],[Tax]]),0)</f>
        <v>0</v>
      </c>
      <c r="Q506" s="36">
        <f>IFERROR(IF(Table1[[#This Row],[Order quantity]]=0,0,Table1[[#This Row],[leftover material]]*(Table1[[#This Row],[Cost ]]+Table1[[#This Row],[shipping]]+Table1[[#This Row],[Tax]])),0)</f>
        <v>0</v>
      </c>
      <c r="R506" s="36"/>
      <c r="S506" s="36">
        <f>IF(ISNA(VLOOKUP(Table1[[#This Row],[Part Number]],'Multi-level BOM'!V$4:V$449,1,FALSE)),0,Table1[[#This Row],[Remaining Extended cost]])</f>
        <v>0</v>
      </c>
    </row>
    <row r="507" spans="1:19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10"/>
      <c r="M507" s="40"/>
      <c r="N507" s="49" t="e">
        <f>CEILING((Table1[[#This Row],[extended quantity]]-Table1[[#This Row],[quantity on-hand]])/Table1[[#This Row],[Minimum order quantity]],1)*Table1[[#This Row],[Minimum order quantity]]</f>
        <v>#DIV/0!</v>
      </c>
      <c r="O507" s="49" t="e">
        <f>Table1[[#This Row],[Order quantity]]+Table1[[#This Row],[quantity on-hand]]-Table1[[#This Row],[extended quantity]]</f>
        <v>#DIV/0!</v>
      </c>
      <c r="P507" s="51">
        <f>IFERROR(Table1[[#This Row],[Order quantity]]*(Table1[[#This Row],[Cost ]]+Table1[[#This Row],[shipping]]+Table1[[#This Row],[Tax]]),0)</f>
        <v>0</v>
      </c>
      <c r="Q507" s="36">
        <f>IFERROR(IF(Table1[[#This Row],[Order quantity]]=0,0,Table1[[#This Row],[leftover material]]*(Table1[[#This Row],[Cost ]]+Table1[[#This Row],[shipping]]+Table1[[#This Row],[Tax]])),0)</f>
        <v>0</v>
      </c>
      <c r="R507" s="36"/>
      <c r="S507" s="36">
        <f>IF(ISNA(VLOOKUP(Table1[[#This Row],[Part Number]],'Multi-level BOM'!V$4:V$449,1,FALSE)),0,Table1[[#This Row],[Remaining Extended cost]])</f>
        <v>0</v>
      </c>
    </row>
    <row r="508" spans="1:19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10"/>
      <c r="M508" s="40"/>
      <c r="N508" s="49" t="e">
        <f>CEILING((Table1[[#This Row],[extended quantity]]-Table1[[#This Row],[quantity on-hand]])/Table1[[#This Row],[Minimum order quantity]],1)*Table1[[#This Row],[Minimum order quantity]]</f>
        <v>#DIV/0!</v>
      </c>
      <c r="O508" s="49" t="e">
        <f>Table1[[#This Row],[Order quantity]]+Table1[[#This Row],[quantity on-hand]]-Table1[[#This Row],[extended quantity]]</f>
        <v>#DIV/0!</v>
      </c>
      <c r="P508" s="51">
        <f>IFERROR(Table1[[#This Row],[Order quantity]]*(Table1[[#This Row],[Cost ]]+Table1[[#This Row],[shipping]]+Table1[[#This Row],[Tax]]),0)</f>
        <v>0</v>
      </c>
      <c r="Q508" s="36">
        <f>IFERROR(IF(Table1[[#This Row],[Order quantity]]=0,0,Table1[[#This Row],[leftover material]]*(Table1[[#This Row],[Cost ]]+Table1[[#This Row],[shipping]]+Table1[[#This Row],[Tax]])),0)</f>
        <v>0</v>
      </c>
      <c r="R508" s="36"/>
      <c r="S508" s="36">
        <f>IF(ISNA(VLOOKUP(Table1[[#This Row],[Part Number]],'Multi-level BOM'!V$4:V$449,1,FALSE)),0,Table1[[#This Row],[Remaining Extended cost]])</f>
        <v>0</v>
      </c>
    </row>
    <row r="509" spans="1:19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10"/>
      <c r="M509" s="40"/>
      <c r="N509" s="49" t="e">
        <f>CEILING((Table1[[#This Row],[extended quantity]]-Table1[[#This Row],[quantity on-hand]])/Table1[[#This Row],[Minimum order quantity]],1)*Table1[[#This Row],[Minimum order quantity]]</f>
        <v>#DIV/0!</v>
      </c>
      <c r="O509" s="49" t="e">
        <f>Table1[[#This Row],[Order quantity]]+Table1[[#This Row],[quantity on-hand]]-Table1[[#This Row],[extended quantity]]</f>
        <v>#DIV/0!</v>
      </c>
      <c r="P509" s="51">
        <f>IFERROR(Table1[[#This Row],[Order quantity]]*(Table1[[#This Row],[Cost ]]+Table1[[#This Row],[shipping]]+Table1[[#This Row],[Tax]]),0)</f>
        <v>0</v>
      </c>
      <c r="Q509" s="36">
        <f>IFERROR(IF(Table1[[#This Row],[Order quantity]]=0,0,Table1[[#This Row],[leftover material]]*(Table1[[#This Row],[Cost ]]+Table1[[#This Row],[shipping]]+Table1[[#This Row],[Tax]])),0)</f>
        <v>0</v>
      </c>
      <c r="R509" s="36"/>
      <c r="S509" s="36">
        <f>IF(ISNA(VLOOKUP(Table1[[#This Row],[Part Number]],'Multi-level BOM'!V$4:V$449,1,FALSE)),0,Table1[[#This Row],[Remaining Extended cost]])</f>
        <v>0</v>
      </c>
    </row>
    <row r="510" spans="1:19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10"/>
      <c r="M510" s="40"/>
      <c r="N510" s="49" t="e">
        <f>CEILING((Table1[[#This Row],[extended quantity]]-Table1[[#This Row],[quantity on-hand]])/Table1[[#This Row],[Minimum order quantity]],1)*Table1[[#This Row],[Minimum order quantity]]</f>
        <v>#DIV/0!</v>
      </c>
      <c r="O510" s="49" t="e">
        <f>Table1[[#This Row],[Order quantity]]+Table1[[#This Row],[quantity on-hand]]-Table1[[#This Row],[extended quantity]]</f>
        <v>#DIV/0!</v>
      </c>
      <c r="P510" s="51">
        <f>IFERROR(Table1[[#This Row],[Order quantity]]*(Table1[[#This Row],[Cost ]]+Table1[[#This Row],[shipping]]+Table1[[#This Row],[Tax]]),0)</f>
        <v>0</v>
      </c>
      <c r="Q510" s="36">
        <f>IFERROR(IF(Table1[[#This Row],[Order quantity]]=0,0,Table1[[#This Row],[leftover material]]*(Table1[[#This Row],[Cost ]]+Table1[[#This Row],[shipping]]+Table1[[#This Row],[Tax]])),0)</f>
        <v>0</v>
      </c>
      <c r="R510" s="36"/>
      <c r="S510" s="36">
        <f>IF(ISNA(VLOOKUP(Table1[[#This Row],[Part Number]],'Multi-level BOM'!V$4:V$449,1,FALSE)),0,Table1[[#This Row],[Remaining Extended cost]])</f>
        <v>0</v>
      </c>
    </row>
    <row r="511" spans="1:19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10"/>
      <c r="M511" s="40"/>
      <c r="N511" s="49" t="e">
        <f>CEILING((Table1[[#This Row],[extended quantity]]-Table1[[#This Row],[quantity on-hand]])/Table1[[#This Row],[Minimum order quantity]],1)*Table1[[#This Row],[Minimum order quantity]]</f>
        <v>#DIV/0!</v>
      </c>
      <c r="O511" s="49" t="e">
        <f>Table1[[#This Row],[Order quantity]]+Table1[[#This Row],[quantity on-hand]]-Table1[[#This Row],[extended quantity]]</f>
        <v>#DIV/0!</v>
      </c>
      <c r="P511" s="51">
        <f>IFERROR(Table1[[#This Row],[Order quantity]]*(Table1[[#This Row],[Cost ]]+Table1[[#This Row],[shipping]]+Table1[[#This Row],[Tax]]),0)</f>
        <v>0</v>
      </c>
      <c r="Q511" s="36">
        <f>IFERROR(IF(Table1[[#This Row],[Order quantity]]=0,0,Table1[[#This Row],[leftover material]]*(Table1[[#This Row],[Cost ]]+Table1[[#This Row],[shipping]]+Table1[[#This Row],[Tax]])),0)</f>
        <v>0</v>
      </c>
      <c r="R511" s="36"/>
      <c r="S511" s="36">
        <f>IF(ISNA(VLOOKUP(Table1[[#This Row],[Part Number]],'Multi-level BOM'!V$4:V$449,1,FALSE)),0,Table1[[#This Row],[Remaining Extended cost]])</f>
        <v>0</v>
      </c>
    </row>
    <row r="512" spans="1:19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10"/>
      <c r="M512" s="40"/>
      <c r="N512" s="49" t="e">
        <f>CEILING((Table1[[#This Row],[extended quantity]]-Table1[[#This Row],[quantity on-hand]])/Table1[[#This Row],[Minimum order quantity]],1)*Table1[[#This Row],[Minimum order quantity]]</f>
        <v>#DIV/0!</v>
      </c>
      <c r="O512" s="49" t="e">
        <f>Table1[[#This Row],[Order quantity]]+Table1[[#This Row],[quantity on-hand]]-Table1[[#This Row],[extended quantity]]</f>
        <v>#DIV/0!</v>
      </c>
      <c r="P512" s="51">
        <f>IFERROR(Table1[[#This Row],[Order quantity]]*(Table1[[#This Row],[Cost ]]+Table1[[#This Row],[shipping]]+Table1[[#This Row],[Tax]]),0)</f>
        <v>0</v>
      </c>
      <c r="Q512" s="36">
        <f>IFERROR(IF(Table1[[#This Row],[Order quantity]]=0,0,Table1[[#This Row],[leftover material]]*(Table1[[#This Row],[Cost ]]+Table1[[#This Row],[shipping]]+Table1[[#This Row],[Tax]])),0)</f>
        <v>0</v>
      </c>
      <c r="R512" s="36"/>
      <c r="S512" s="36">
        <f>IF(ISNA(VLOOKUP(Table1[[#This Row],[Part Number]],'Multi-level BOM'!V$4:V$449,1,FALSE)),0,Table1[[#This Row],[Remaining Extended cost]])</f>
        <v>0</v>
      </c>
    </row>
    <row r="513" spans="1:19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10"/>
      <c r="M513" s="40"/>
      <c r="N513" s="49" t="e">
        <f>CEILING((Table1[[#This Row],[extended quantity]]-Table1[[#This Row],[quantity on-hand]])/Table1[[#This Row],[Minimum order quantity]],1)*Table1[[#This Row],[Minimum order quantity]]</f>
        <v>#DIV/0!</v>
      </c>
      <c r="O513" s="49" t="e">
        <f>Table1[[#This Row],[Order quantity]]+Table1[[#This Row],[quantity on-hand]]-Table1[[#This Row],[extended quantity]]</f>
        <v>#DIV/0!</v>
      </c>
      <c r="P513" s="51">
        <f>IFERROR(Table1[[#This Row],[Order quantity]]*(Table1[[#This Row],[Cost ]]+Table1[[#This Row],[shipping]]+Table1[[#This Row],[Tax]]),0)</f>
        <v>0</v>
      </c>
      <c r="Q513" s="36">
        <f>IFERROR(IF(Table1[[#This Row],[Order quantity]]=0,0,Table1[[#This Row],[leftover material]]*(Table1[[#This Row],[Cost ]]+Table1[[#This Row],[shipping]]+Table1[[#This Row],[Tax]])),0)</f>
        <v>0</v>
      </c>
      <c r="R513" s="36"/>
      <c r="S513" s="36">
        <f>IF(ISNA(VLOOKUP(Table1[[#This Row],[Part Number]],'Multi-level BOM'!V$4:V$449,1,FALSE)),0,Table1[[#This Row],[Remaining Extended cost]])</f>
        <v>0</v>
      </c>
    </row>
    <row r="514" spans="1:19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10"/>
      <c r="M514" s="40"/>
      <c r="N514" s="49" t="e">
        <f>CEILING((Table1[[#This Row],[extended quantity]]-Table1[[#This Row],[quantity on-hand]])/Table1[[#This Row],[Minimum order quantity]],1)*Table1[[#This Row],[Minimum order quantity]]</f>
        <v>#DIV/0!</v>
      </c>
      <c r="O514" s="49" t="e">
        <f>Table1[[#This Row],[Order quantity]]+Table1[[#This Row],[quantity on-hand]]-Table1[[#This Row],[extended quantity]]</f>
        <v>#DIV/0!</v>
      </c>
      <c r="P514" s="51">
        <f>IFERROR(Table1[[#This Row],[Order quantity]]*(Table1[[#This Row],[Cost ]]+Table1[[#This Row],[shipping]]+Table1[[#This Row],[Tax]]),0)</f>
        <v>0</v>
      </c>
      <c r="Q514" s="36">
        <f>IFERROR(IF(Table1[[#This Row],[Order quantity]]=0,0,Table1[[#This Row],[leftover material]]*(Table1[[#This Row],[Cost ]]+Table1[[#This Row],[shipping]]+Table1[[#This Row],[Tax]])),0)</f>
        <v>0</v>
      </c>
      <c r="R514" s="36"/>
      <c r="S514" s="36">
        <f>IF(ISNA(VLOOKUP(Table1[[#This Row],[Part Number]],'Multi-level BOM'!V$4:V$449,1,FALSE)),0,Table1[[#This Row],[Remaining Extended cost]])</f>
        <v>0</v>
      </c>
    </row>
    <row r="515" spans="1:19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10"/>
      <c r="M515" s="40"/>
      <c r="N515" s="49" t="e">
        <f>CEILING((Table1[[#This Row],[extended quantity]]-Table1[[#This Row],[quantity on-hand]])/Table1[[#This Row],[Minimum order quantity]],1)*Table1[[#This Row],[Minimum order quantity]]</f>
        <v>#DIV/0!</v>
      </c>
      <c r="O515" s="49" t="e">
        <f>Table1[[#This Row],[Order quantity]]+Table1[[#This Row],[quantity on-hand]]-Table1[[#This Row],[extended quantity]]</f>
        <v>#DIV/0!</v>
      </c>
      <c r="P515" s="51">
        <f>IFERROR(Table1[[#This Row],[Order quantity]]*(Table1[[#This Row],[Cost ]]+Table1[[#This Row],[shipping]]+Table1[[#This Row],[Tax]]),0)</f>
        <v>0</v>
      </c>
      <c r="Q515" s="36">
        <f>IFERROR(IF(Table1[[#This Row],[Order quantity]]=0,0,Table1[[#This Row],[leftover material]]*(Table1[[#This Row],[Cost ]]+Table1[[#This Row],[shipping]]+Table1[[#This Row],[Tax]])),0)</f>
        <v>0</v>
      </c>
      <c r="R515" s="36"/>
      <c r="S515" s="36">
        <f>IF(ISNA(VLOOKUP(Table1[[#This Row],[Part Number]],'Multi-level BOM'!V$4:V$449,1,FALSE)),0,Table1[[#This Row],[Remaining Extended cost]])</f>
        <v>0</v>
      </c>
    </row>
    <row r="516" spans="1:19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10"/>
      <c r="M516" s="40"/>
      <c r="N516" s="49" t="e">
        <f>CEILING((Table1[[#This Row],[extended quantity]]-Table1[[#This Row],[quantity on-hand]])/Table1[[#This Row],[Minimum order quantity]],1)*Table1[[#This Row],[Minimum order quantity]]</f>
        <v>#DIV/0!</v>
      </c>
      <c r="O516" s="49" t="e">
        <f>Table1[[#This Row],[Order quantity]]+Table1[[#This Row],[quantity on-hand]]-Table1[[#This Row],[extended quantity]]</f>
        <v>#DIV/0!</v>
      </c>
      <c r="P516" s="51">
        <f>IFERROR(Table1[[#This Row],[Order quantity]]*(Table1[[#This Row],[Cost ]]+Table1[[#This Row],[shipping]]+Table1[[#This Row],[Tax]]),0)</f>
        <v>0</v>
      </c>
      <c r="Q516" s="36">
        <f>IFERROR(IF(Table1[[#This Row],[Order quantity]]=0,0,Table1[[#This Row],[leftover material]]*(Table1[[#This Row],[Cost ]]+Table1[[#This Row],[shipping]]+Table1[[#This Row],[Tax]])),0)</f>
        <v>0</v>
      </c>
      <c r="R516" s="36"/>
      <c r="S516" s="36">
        <f>IF(ISNA(VLOOKUP(Table1[[#This Row],[Part Number]],'Multi-level BOM'!V$4:V$449,1,FALSE)),0,Table1[[#This Row],[Remaining Extended cost]])</f>
        <v>0</v>
      </c>
    </row>
    <row r="517" spans="1:19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10"/>
      <c r="M517" s="40"/>
      <c r="N517" s="49" t="e">
        <f>CEILING((Table1[[#This Row],[extended quantity]]-Table1[[#This Row],[quantity on-hand]])/Table1[[#This Row],[Minimum order quantity]],1)*Table1[[#This Row],[Minimum order quantity]]</f>
        <v>#DIV/0!</v>
      </c>
      <c r="O517" s="49" t="e">
        <f>Table1[[#This Row],[Order quantity]]+Table1[[#This Row],[quantity on-hand]]-Table1[[#This Row],[extended quantity]]</f>
        <v>#DIV/0!</v>
      </c>
      <c r="P517" s="51">
        <f>IFERROR(Table1[[#This Row],[Order quantity]]*(Table1[[#This Row],[Cost ]]+Table1[[#This Row],[shipping]]+Table1[[#This Row],[Tax]]),0)</f>
        <v>0</v>
      </c>
      <c r="Q517" s="36">
        <f>IFERROR(IF(Table1[[#This Row],[Order quantity]]=0,0,Table1[[#This Row],[leftover material]]*(Table1[[#This Row],[Cost ]]+Table1[[#This Row],[shipping]]+Table1[[#This Row],[Tax]])),0)</f>
        <v>0</v>
      </c>
      <c r="R517" s="36"/>
      <c r="S517" s="36">
        <f>IF(ISNA(VLOOKUP(Table1[[#This Row],[Part Number]],'Multi-level BOM'!V$4:V$449,1,FALSE)),0,Table1[[#This Row],[Remaining Extended cost]])</f>
        <v>0</v>
      </c>
    </row>
    <row r="518" spans="1:19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10"/>
      <c r="M518" s="40"/>
      <c r="N518" s="49" t="e">
        <f>CEILING((Table1[[#This Row],[extended quantity]]-Table1[[#This Row],[quantity on-hand]])/Table1[[#This Row],[Minimum order quantity]],1)*Table1[[#This Row],[Minimum order quantity]]</f>
        <v>#DIV/0!</v>
      </c>
      <c r="O518" s="49" t="e">
        <f>Table1[[#This Row],[Order quantity]]+Table1[[#This Row],[quantity on-hand]]-Table1[[#This Row],[extended quantity]]</f>
        <v>#DIV/0!</v>
      </c>
      <c r="P518" s="51">
        <f>IFERROR(Table1[[#This Row],[Order quantity]]*(Table1[[#This Row],[Cost ]]+Table1[[#This Row],[shipping]]+Table1[[#This Row],[Tax]]),0)</f>
        <v>0</v>
      </c>
      <c r="Q518" s="36">
        <f>IFERROR(IF(Table1[[#This Row],[Order quantity]]=0,0,Table1[[#This Row],[leftover material]]*(Table1[[#This Row],[Cost ]]+Table1[[#This Row],[shipping]]+Table1[[#This Row],[Tax]])),0)</f>
        <v>0</v>
      </c>
      <c r="R518" s="36"/>
      <c r="S518" s="36">
        <f>IF(ISNA(VLOOKUP(Table1[[#This Row],[Part Number]],'Multi-level BOM'!V$4:V$449,1,FALSE)),0,Table1[[#This Row],[Remaining Extended cost]])</f>
        <v>0</v>
      </c>
    </row>
    <row r="519" spans="1:19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10"/>
      <c r="M519" s="40"/>
      <c r="N519" s="49" t="e">
        <f>CEILING((Table1[[#This Row],[extended quantity]]-Table1[[#This Row],[quantity on-hand]])/Table1[[#This Row],[Minimum order quantity]],1)*Table1[[#This Row],[Minimum order quantity]]</f>
        <v>#DIV/0!</v>
      </c>
      <c r="O519" s="49" t="e">
        <f>Table1[[#This Row],[Order quantity]]+Table1[[#This Row],[quantity on-hand]]-Table1[[#This Row],[extended quantity]]</f>
        <v>#DIV/0!</v>
      </c>
      <c r="P519" s="51">
        <f>IFERROR(Table1[[#This Row],[Order quantity]]*(Table1[[#This Row],[Cost ]]+Table1[[#This Row],[shipping]]+Table1[[#This Row],[Tax]]),0)</f>
        <v>0</v>
      </c>
      <c r="Q519" s="36">
        <f>IFERROR(IF(Table1[[#This Row],[Order quantity]]=0,0,Table1[[#This Row],[leftover material]]*(Table1[[#This Row],[Cost ]]+Table1[[#This Row],[shipping]]+Table1[[#This Row],[Tax]])),0)</f>
        <v>0</v>
      </c>
      <c r="R519" s="36"/>
      <c r="S519" s="36">
        <f>IF(ISNA(VLOOKUP(Table1[[#This Row],[Part Number]],'Multi-level BOM'!V$4:V$449,1,FALSE)),0,Table1[[#This Row],[Remaining Extended cost]])</f>
        <v>0</v>
      </c>
    </row>
    <row r="520" spans="1:19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10"/>
      <c r="M520" s="40"/>
      <c r="N520" s="49" t="e">
        <f>CEILING((Table1[[#This Row],[extended quantity]]-Table1[[#This Row],[quantity on-hand]])/Table1[[#This Row],[Minimum order quantity]],1)*Table1[[#This Row],[Minimum order quantity]]</f>
        <v>#DIV/0!</v>
      </c>
      <c r="O520" s="49" t="e">
        <f>Table1[[#This Row],[Order quantity]]+Table1[[#This Row],[quantity on-hand]]-Table1[[#This Row],[extended quantity]]</f>
        <v>#DIV/0!</v>
      </c>
      <c r="P520" s="51">
        <f>IFERROR(Table1[[#This Row],[Order quantity]]*(Table1[[#This Row],[Cost ]]+Table1[[#This Row],[shipping]]+Table1[[#This Row],[Tax]]),0)</f>
        <v>0</v>
      </c>
      <c r="Q520" s="36">
        <f>IFERROR(IF(Table1[[#This Row],[Order quantity]]=0,0,Table1[[#This Row],[leftover material]]*(Table1[[#This Row],[Cost ]]+Table1[[#This Row],[shipping]]+Table1[[#This Row],[Tax]])),0)</f>
        <v>0</v>
      </c>
      <c r="R520" s="36"/>
      <c r="S520" s="36">
        <f>IF(ISNA(VLOOKUP(Table1[[#This Row],[Part Number]],'Multi-level BOM'!V$4:V$449,1,FALSE)),0,Table1[[#This Row],[Remaining Extended cost]])</f>
        <v>0</v>
      </c>
    </row>
    <row r="521" spans="1:19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10"/>
      <c r="M521" s="40"/>
      <c r="N521" s="49" t="e">
        <f>CEILING((Table1[[#This Row],[extended quantity]]-Table1[[#This Row],[quantity on-hand]])/Table1[[#This Row],[Minimum order quantity]],1)*Table1[[#This Row],[Minimum order quantity]]</f>
        <v>#DIV/0!</v>
      </c>
      <c r="O521" s="49" t="e">
        <f>Table1[[#This Row],[Order quantity]]+Table1[[#This Row],[quantity on-hand]]-Table1[[#This Row],[extended quantity]]</f>
        <v>#DIV/0!</v>
      </c>
      <c r="P521" s="51">
        <f>IFERROR(Table1[[#This Row],[Order quantity]]*(Table1[[#This Row],[Cost ]]+Table1[[#This Row],[shipping]]+Table1[[#This Row],[Tax]]),0)</f>
        <v>0</v>
      </c>
      <c r="Q521" s="36">
        <f>IFERROR(IF(Table1[[#This Row],[Order quantity]]=0,0,Table1[[#This Row],[leftover material]]*(Table1[[#This Row],[Cost ]]+Table1[[#This Row],[shipping]]+Table1[[#This Row],[Tax]])),0)</f>
        <v>0</v>
      </c>
      <c r="R521" s="36"/>
      <c r="S521" s="36">
        <f>IF(ISNA(VLOOKUP(Table1[[#This Row],[Part Number]],'Multi-level BOM'!V$4:V$449,1,FALSE)),0,Table1[[#This Row],[Remaining Extended cost]])</f>
        <v>0</v>
      </c>
    </row>
    <row r="522" spans="1:19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10"/>
      <c r="M522" s="40"/>
      <c r="N522" s="49" t="e">
        <f>CEILING((Table1[[#This Row],[extended quantity]]-Table1[[#This Row],[quantity on-hand]])/Table1[[#This Row],[Minimum order quantity]],1)*Table1[[#This Row],[Minimum order quantity]]</f>
        <v>#DIV/0!</v>
      </c>
      <c r="O522" s="49" t="e">
        <f>Table1[[#This Row],[Order quantity]]+Table1[[#This Row],[quantity on-hand]]-Table1[[#This Row],[extended quantity]]</f>
        <v>#DIV/0!</v>
      </c>
      <c r="P522" s="51">
        <f>IFERROR(Table1[[#This Row],[Order quantity]]*(Table1[[#This Row],[Cost ]]+Table1[[#This Row],[shipping]]+Table1[[#This Row],[Tax]]),0)</f>
        <v>0</v>
      </c>
      <c r="Q522" s="36">
        <f>IFERROR(IF(Table1[[#This Row],[Order quantity]]=0,0,Table1[[#This Row],[leftover material]]*(Table1[[#This Row],[Cost ]]+Table1[[#This Row],[shipping]]+Table1[[#This Row],[Tax]])),0)</f>
        <v>0</v>
      </c>
      <c r="R522" s="36"/>
      <c r="S522" s="36">
        <f>IF(ISNA(VLOOKUP(Table1[[#This Row],[Part Number]],'Multi-level BOM'!V$4:V$449,1,FALSE)),0,Table1[[#This Row],[Remaining Extended cost]])</f>
        <v>0</v>
      </c>
    </row>
    <row r="523" spans="1:19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10"/>
      <c r="M523" s="40"/>
      <c r="N523" s="49" t="e">
        <f>CEILING((Table1[[#This Row],[extended quantity]]-Table1[[#This Row],[quantity on-hand]])/Table1[[#This Row],[Minimum order quantity]],1)*Table1[[#This Row],[Minimum order quantity]]</f>
        <v>#DIV/0!</v>
      </c>
      <c r="O523" s="49" t="e">
        <f>Table1[[#This Row],[Order quantity]]+Table1[[#This Row],[quantity on-hand]]-Table1[[#This Row],[extended quantity]]</f>
        <v>#DIV/0!</v>
      </c>
      <c r="P523" s="51">
        <f>IFERROR(Table1[[#This Row],[Order quantity]]*(Table1[[#This Row],[Cost ]]+Table1[[#This Row],[shipping]]+Table1[[#This Row],[Tax]]),0)</f>
        <v>0</v>
      </c>
      <c r="Q523" s="36">
        <f>IFERROR(IF(Table1[[#This Row],[Order quantity]]=0,0,Table1[[#This Row],[leftover material]]*(Table1[[#This Row],[Cost ]]+Table1[[#This Row],[shipping]]+Table1[[#This Row],[Tax]])),0)</f>
        <v>0</v>
      </c>
      <c r="R523" s="36"/>
      <c r="S523" s="36">
        <f>IF(ISNA(VLOOKUP(Table1[[#This Row],[Part Number]],'Multi-level BOM'!V$4:V$449,1,FALSE)),0,Table1[[#This Row],[Remaining Extended cost]])</f>
        <v>0</v>
      </c>
    </row>
    <row r="524" spans="1:19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10"/>
      <c r="M524" s="40"/>
      <c r="N524" s="49" t="e">
        <f>CEILING((Table1[[#This Row],[extended quantity]]-Table1[[#This Row],[quantity on-hand]])/Table1[[#This Row],[Minimum order quantity]],1)*Table1[[#This Row],[Minimum order quantity]]</f>
        <v>#DIV/0!</v>
      </c>
      <c r="O524" s="49" t="e">
        <f>Table1[[#This Row],[Order quantity]]+Table1[[#This Row],[quantity on-hand]]-Table1[[#This Row],[extended quantity]]</f>
        <v>#DIV/0!</v>
      </c>
      <c r="P524" s="51">
        <f>IFERROR(Table1[[#This Row],[Order quantity]]*(Table1[[#This Row],[Cost ]]+Table1[[#This Row],[shipping]]+Table1[[#This Row],[Tax]]),0)</f>
        <v>0</v>
      </c>
      <c r="Q524" s="36">
        <f>IFERROR(IF(Table1[[#This Row],[Order quantity]]=0,0,Table1[[#This Row],[leftover material]]*(Table1[[#This Row],[Cost ]]+Table1[[#This Row],[shipping]]+Table1[[#This Row],[Tax]])),0)</f>
        <v>0</v>
      </c>
      <c r="R524" s="36"/>
      <c r="S524" s="36">
        <f>IF(ISNA(VLOOKUP(Table1[[#This Row],[Part Number]],'Multi-level BOM'!V$4:V$449,1,FALSE)),0,Table1[[#This Row],[Remaining Extended cost]])</f>
        <v>0</v>
      </c>
    </row>
    <row r="525" spans="1:19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10"/>
      <c r="M525" s="40"/>
      <c r="N525" s="49" t="e">
        <f>CEILING((Table1[[#This Row],[extended quantity]]-Table1[[#This Row],[quantity on-hand]])/Table1[[#This Row],[Minimum order quantity]],1)*Table1[[#This Row],[Minimum order quantity]]</f>
        <v>#DIV/0!</v>
      </c>
      <c r="O525" s="49" t="e">
        <f>Table1[[#This Row],[Order quantity]]+Table1[[#This Row],[quantity on-hand]]-Table1[[#This Row],[extended quantity]]</f>
        <v>#DIV/0!</v>
      </c>
      <c r="P525" s="51">
        <f>IFERROR(Table1[[#This Row],[Order quantity]]*(Table1[[#This Row],[Cost ]]+Table1[[#This Row],[shipping]]+Table1[[#This Row],[Tax]]),0)</f>
        <v>0</v>
      </c>
      <c r="Q525" s="36">
        <f>IFERROR(IF(Table1[[#This Row],[Order quantity]]=0,0,Table1[[#This Row],[leftover material]]*(Table1[[#This Row],[Cost ]]+Table1[[#This Row],[shipping]]+Table1[[#This Row],[Tax]])),0)</f>
        <v>0</v>
      </c>
      <c r="R525" s="36"/>
      <c r="S525" s="36">
        <f>IF(ISNA(VLOOKUP(Table1[[#This Row],[Part Number]],'Multi-level BOM'!V$4:V$449,1,FALSE)),0,Table1[[#This Row],[Remaining Extended cost]])</f>
        <v>0</v>
      </c>
    </row>
    <row r="526" spans="1:19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10"/>
      <c r="M526" s="40"/>
      <c r="N526" s="49" t="e">
        <f>CEILING((Table1[[#This Row],[extended quantity]]-Table1[[#This Row],[quantity on-hand]])/Table1[[#This Row],[Minimum order quantity]],1)*Table1[[#This Row],[Minimum order quantity]]</f>
        <v>#DIV/0!</v>
      </c>
      <c r="O526" s="49" t="e">
        <f>Table1[[#This Row],[Order quantity]]+Table1[[#This Row],[quantity on-hand]]-Table1[[#This Row],[extended quantity]]</f>
        <v>#DIV/0!</v>
      </c>
      <c r="P526" s="51">
        <f>IFERROR(Table1[[#This Row],[Order quantity]]*(Table1[[#This Row],[Cost ]]+Table1[[#This Row],[shipping]]+Table1[[#This Row],[Tax]]),0)</f>
        <v>0</v>
      </c>
      <c r="Q526" s="36">
        <f>IFERROR(IF(Table1[[#This Row],[Order quantity]]=0,0,Table1[[#This Row],[leftover material]]*(Table1[[#This Row],[Cost ]]+Table1[[#This Row],[shipping]]+Table1[[#This Row],[Tax]])),0)</f>
        <v>0</v>
      </c>
      <c r="R526" s="36"/>
      <c r="S526" s="36">
        <f>IF(ISNA(VLOOKUP(Table1[[#This Row],[Part Number]],'Multi-level BOM'!V$4:V$449,1,FALSE)),0,Table1[[#This Row],[Remaining Extended cost]])</f>
        <v>0</v>
      </c>
    </row>
    <row r="527" spans="1:19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10"/>
      <c r="M527" s="40"/>
      <c r="N527" s="49" t="e">
        <f>CEILING((Table1[[#This Row],[extended quantity]]-Table1[[#This Row],[quantity on-hand]])/Table1[[#This Row],[Minimum order quantity]],1)*Table1[[#This Row],[Minimum order quantity]]</f>
        <v>#DIV/0!</v>
      </c>
      <c r="O527" s="49" t="e">
        <f>Table1[[#This Row],[Order quantity]]+Table1[[#This Row],[quantity on-hand]]-Table1[[#This Row],[extended quantity]]</f>
        <v>#DIV/0!</v>
      </c>
      <c r="P527" s="51">
        <f>IFERROR(Table1[[#This Row],[Order quantity]]*(Table1[[#This Row],[Cost ]]+Table1[[#This Row],[shipping]]+Table1[[#This Row],[Tax]]),0)</f>
        <v>0</v>
      </c>
      <c r="Q527" s="36">
        <f>IFERROR(IF(Table1[[#This Row],[Order quantity]]=0,0,Table1[[#This Row],[leftover material]]*(Table1[[#This Row],[Cost ]]+Table1[[#This Row],[shipping]]+Table1[[#This Row],[Tax]])),0)</f>
        <v>0</v>
      </c>
      <c r="R527" s="36"/>
      <c r="S527" s="36">
        <f>IF(ISNA(VLOOKUP(Table1[[#This Row],[Part Number]],'Multi-level BOM'!V$4:V$449,1,FALSE)),0,Table1[[#This Row],[Remaining Extended cost]])</f>
        <v>0</v>
      </c>
    </row>
    <row r="528" spans="1:19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10"/>
      <c r="M528" s="40"/>
      <c r="N528" s="49" t="e">
        <f>CEILING((Table1[[#This Row],[extended quantity]]-Table1[[#This Row],[quantity on-hand]])/Table1[[#This Row],[Minimum order quantity]],1)*Table1[[#This Row],[Minimum order quantity]]</f>
        <v>#DIV/0!</v>
      </c>
      <c r="O528" s="49" t="e">
        <f>Table1[[#This Row],[Order quantity]]+Table1[[#This Row],[quantity on-hand]]-Table1[[#This Row],[extended quantity]]</f>
        <v>#DIV/0!</v>
      </c>
      <c r="P528" s="51">
        <f>IFERROR(Table1[[#This Row],[Order quantity]]*(Table1[[#This Row],[Cost ]]+Table1[[#This Row],[shipping]]+Table1[[#This Row],[Tax]]),0)</f>
        <v>0</v>
      </c>
      <c r="Q528" s="36">
        <f>IFERROR(IF(Table1[[#This Row],[Order quantity]]=0,0,Table1[[#This Row],[leftover material]]*(Table1[[#This Row],[Cost ]]+Table1[[#This Row],[shipping]]+Table1[[#This Row],[Tax]])),0)</f>
        <v>0</v>
      </c>
      <c r="R528" s="36"/>
      <c r="S528" s="36">
        <f>IF(ISNA(VLOOKUP(Table1[[#This Row],[Part Number]],'Multi-level BOM'!V$4:V$449,1,FALSE)),0,Table1[[#This Row],[Remaining Extended cost]])</f>
        <v>0</v>
      </c>
    </row>
    <row r="529" spans="1:19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10"/>
      <c r="M529" s="40"/>
      <c r="N529" s="49" t="e">
        <f>CEILING((Table1[[#This Row],[extended quantity]]-Table1[[#This Row],[quantity on-hand]])/Table1[[#This Row],[Minimum order quantity]],1)*Table1[[#This Row],[Minimum order quantity]]</f>
        <v>#DIV/0!</v>
      </c>
      <c r="O529" s="49" t="e">
        <f>Table1[[#This Row],[Order quantity]]+Table1[[#This Row],[quantity on-hand]]-Table1[[#This Row],[extended quantity]]</f>
        <v>#DIV/0!</v>
      </c>
      <c r="P529" s="51">
        <f>IFERROR(Table1[[#This Row],[Order quantity]]*(Table1[[#This Row],[Cost ]]+Table1[[#This Row],[shipping]]+Table1[[#This Row],[Tax]]),0)</f>
        <v>0</v>
      </c>
      <c r="Q529" s="36">
        <f>IFERROR(IF(Table1[[#This Row],[Order quantity]]=0,0,Table1[[#This Row],[leftover material]]*(Table1[[#This Row],[Cost ]]+Table1[[#This Row],[shipping]]+Table1[[#This Row],[Tax]])),0)</f>
        <v>0</v>
      </c>
      <c r="R529" s="36"/>
      <c r="S529" s="36">
        <f>IF(ISNA(VLOOKUP(Table1[[#This Row],[Part Number]],'Multi-level BOM'!V$4:V$449,1,FALSE)),0,Table1[[#This Row],[Remaining Extended cost]])</f>
        <v>0</v>
      </c>
    </row>
    <row r="530" spans="1:19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10"/>
      <c r="M530" s="40"/>
      <c r="N530" s="49" t="e">
        <f>CEILING((Table1[[#This Row],[extended quantity]]-Table1[[#This Row],[quantity on-hand]])/Table1[[#This Row],[Minimum order quantity]],1)*Table1[[#This Row],[Minimum order quantity]]</f>
        <v>#DIV/0!</v>
      </c>
      <c r="O530" s="49" t="e">
        <f>Table1[[#This Row],[Order quantity]]+Table1[[#This Row],[quantity on-hand]]-Table1[[#This Row],[extended quantity]]</f>
        <v>#DIV/0!</v>
      </c>
      <c r="P530" s="51">
        <f>IFERROR(Table1[[#This Row],[Order quantity]]*(Table1[[#This Row],[Cost ]]+Table1[[#This Row],[shipping]]+Table1[[#This Row],[Tax]]),0)</f>
        <v>0</v>
      </c>
      <c r="Q530" s="36">
        <f>IFERROR(IF(Table1[[#This Row],[Order quantity]]=0,0,Table1[[#This Row],[leftover material]]*(Table1[[#This Row],[Cost ]]+Table1[[#This Row],[shipping]]+Table1[[#This Row],[Tax]])),0)</f>
        <v>0</v>
      </c>
      <c r="R530" s="36"/>
      <c r="S530" s="36">
        <f>IF(ISNA(VLOOKUP(Table1[[#This Row],[Part Number]],'Multi-level BOM'!V$4:V$449,1,FALSE)),0,Table1[[#This Row],[Remaining Extended cost]])</f>
        <v>0</v>
      </c>
    </row>
    <row r="531" spans="1:19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10"/>
      <c r="M531" s="40"/>
      <c r="N531" s="49" t="e">
        <f>CEILING((Table1[[#This Row],[extended quantity]]-Table1[[#This Row],[quantity on-hand]])/Table1[[#This Row],[Minimum order quantity]],1)*Table1[[#This Row],[Minimum order quantity]]</f>
        <v>#DIV/0!</v>
      </c>
      <c r="O531" s="49" t="e">
        <f>Table1[[#This Row],[Order quantity]]+Table1[[#This Row],[quantity on-hand]]-Table1[[#This Row],[extended quantity]]</f>
        <v>#DIV/0!</v>
      </c>
      <c r="P531" s="51">
        <f>IFERROR(Table1[[#This Row],[Order quantity]]*(Table1[[#This Row],[Cost ]]+Table1[[#This Row],[shipping]]+Table1[[#This Row],[Tax]]),0)</f>
        <v>0</v>
      </c>
      <c r="Q531" s="36">
        <f>IFERROR(IF(Table1[[#This Row],[Order quantity]]=0,0,Table1[[#This Row],[leftover material]]*(Table1[[#This Row],[Cost ]]+Table1[[#This Row],[shipping]]+Table1[[#This Row],[Tax]])),0)</f>
        <v>0</v>
      </c>
      <c r="R531" s="36"/>
      <c r="S531" s="36">
        <f>IF(ISNA(VLOOKUP(Table1[[#This Row],[Part Number]],'Multi-level BOM'!V$4:V$449,1,FALSE)),0,Table1[[#This Row],[Remaining Extended cost]])</f>
        <v>0</v>
      </c>
    </row>
    <row r="532" spans="1:19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10"/>
      <c r="M532" s="40"/>
      <c r="N532" s="49" t="e">
        <f>CEILING((Table1[[#This Row],[extended quantity]]-Table1[[#This Row],[quantity on-hand]])/Table1[[#This Row],[Minimum order quantity]],1)*Table1[[#This Row],[Minimum order quantity]]</f>
        <v>#DIV/0!</v>
      </c>
      <c r="O532" s="49" t="e">
        <f>Table1[[#This Row],[Order quantity]]+Table1[[#This Row],[quantity on-hand]]-Table1[[#This Row],[extended quantity]]</f>
        <v>#DIV/0!</v>
      </c>
      <c r="P532" s="51">
        <f>IFERROR(Table1[[#This Row],[Order quantity]]*(Table1[[#This Row],[Cost ]]+Table1[[#This Row],[shipping]]+Table1[[#This Row],[Tax]]),0)</f>
        <v>0</v>
      </c>
      <c r="Q532" s="36">
        <f>IFERROR(IF(Table1[[#This Row],[Order quantity]]=0,0,Table1[[#This Row],[leftover material]]*(Table1[[#This Row],[Cost ]]+Table1[[#This Row],[shipping]]+Table1[[#This Row],[Tax]])),0)</f>
        <v>0</v>
      </c>
      <c r="R532" s="36"/>
      <c r="S532" s="36">
        <f>IF(ISNA(VLOOKUP(Table1[[#This Row],[Part Number]],'Multi-level BOM'!V$4:V$449,1,FALSE)),0,Table1[[#This Row],[Remaining Extended cost]])</f>
        <v>0</v>
      </c>
    </row>
    <row r="533" spans="1:19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10"/>
      <c r="M533" s="40"/>
      <c r="N533" s="49" t="e">
        <f>CEILING((Table1[[#This Row],[extended quantity]]-Table1[[#This Row],[quantity on-hand]])/Table1[[#This Row],[Minimum order quantity]],1)*Table1[[#This Row],[Minimum order quantity]]</f>
        <v>#DIV/0!</v>
      </c>
      <c r="O533" s="49" t="e">
        <f>Table1[[#This Row],[Order quantity]]+Table1[[#This Row],[quantity on-hand]]-Table1[[#This Row],[extended quantity]]</f>
        <v>#DIV/0!</v>
      </c>
      <c r="P533" s="51">
        <f>IFERROR(Table1[[#This Row],[Order quantity]]*(Table1[[#This Row],[Cost ]]+Table1[[#This Row],[shipping]]+Table1[[#This Row],[Tax]]),0)</f>
        <v>0</v>
      </c>
      <c r="Q533" s="36">
        <f>IFERROR(IF(Table1[[#This Row],[Order quantity]]=0,0,Table1[[#This Row],[leftover material]]*(Table1[[#This Row],[Cost ]]+Table1[[#This Row],[shipping]]+Table1[[#This Row],[Tax]])),0)</f>
        <v>0</v>
      </c>
      <c r="R533" s="36"/>
      <c r="S533" s="36">
        <f>IF(ISNA(VLOOKUP(Table1[[#This Row],[Part Number]],'Multi-level BOM'!V$4:V$449,1,FALSE)),0,Table1[[#This Row],[Remaining Extended cost]])</f>
        <v>0</v>
      </c>
    </row>
    <row r="534" spans="1:19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10"/>
      <c r="M534" s="40"/>
      <c r="N534" s="49" t="e">
        <f>CEILING((Table1[[#This Row],[extended quantity]]-Table1[[#This Row],[quantity on-hand]])/Table1[[#This Row],[Minimum order quantity]],1)*Table1[[#This Row],[Minimum order quantity]]</f>
        <v>#DIV/0!</v>
      </c>
      <c r="O534" s="49" t="e">
        <f>Table1[[#This Row],[Order quantity]]+Table1[[#This Row],[quantity on-hand]]-Table1[[#This Row],[extended quantity]]</f>
        <v>#DIV/0!</v>
      </c>
      <c r="P534" s="51">
        <f>IFERROR(Table1[[#This Row],[Order quantity]]*(Table1[[#This Row],[Cost ]]+Table1[[#This Row],[shipping]]+Table1[[#This Row],[Tax]]),0)</f>
        <v>0</v>
      </c>
      <c r="Q534" s="36">
        <f>IFERROR(IF(Table1[[#This Row],[Order quantity]]=0,0,Table1[[#This Row],[leftover material]]*(Table1[[#This Row],[Cost ]]+Table1[[#This Row],[shipping]]+Table1[[#This Row],[Tax]])),0)</f>
        <v>0</v>
      </c>
      <c r="R534" s="36"/>
      <c r="S534" s="36">
        <f>IF(ISNA(VLOOKUP(Table1[[#This Row],[Part Number]],'Multi-level BOM'!V$4:V$449,1,FALSE)),0,Table1[[#This Row],[Remaining Extended cost]])</f>
        <v>0</v>
      </c>
    </row>
    <row r="535" spans="1:19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10"/>
      <c r="M535" s="40"/>
      <c r="N535" s="49" t="e">
        <f>CEILING((Table1[[#This Row],[extended quantity]]-Table1[[#This Row],[quantity on-hand]])/Table1[[#This Row],[Minimum order quantity]],1)*Table1[[#This Row],[Minimum order quantity]]</f>
        <v>#DIV/0!</v>
      </c>
      <c r="O535" s="49" t="e">
        <f>Table1[[#This Row],[Order quantity]]+Table1[[#This Row],[quantity on-hand]]-Table1[[#This Row],[extended quantity]]</f>
        <v>#DIV/0!</v>
      </c>
      <c r="P535" s="51">
        <f>IFERROR(Table1[[#This Row],[Order quantity]]*(Table1[[#This Row],[Cost ]]+Table1[[#This Row],[shipping]]+Table1[[#This Row],[Tax]]),0)</f>
        <v>0</v>
      </c>
      <c r="Q535" s="36">
        <f>IFERROR(IF(Table1[[#This Row],[Order quantity]]=0,0,Table1[[#This Row],[leftover material]]*(Table1[[#This Row],[Cost ]]+Table1[[#This Row],[shipping]]+Table1[[#This Row],[Tax]])),0)</f>
        <v>0</v>
      </c>
      <c r="R535" s="36"/>
      <c r="S535" s="36">
        <f>IF(ISNA(VLOOKUP(Table1[[#This Row],[Part Number]],'Multi-level BOM'!V$4:V$449,1,FALSE)),0,Table1[[#This Row],[Remaining Extended cost]])</f>
        <v>0</v>
      </c>
    </row>
    <row r="536" spans="1:19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10"/>
      <c r="M536" s="40"/>
      <c r="N536" s="49" t="e">
        <f>CEILING((Table1[[#This Row],[extended quantity]]-Table1[[#This Row],[quantity on-hand]])/Table1[[#This Row],[Minimum order quantity]],1)*Table1[[#This Row],[Minimum order quantity]]</f>
        <v>#DIV/0!</v>
      </c>
      <c r="O536" s="49" t="e">
        <f>Table1[[#This Row],[Order quantity]]+Table1[[#This Row],[quantity on-hand]]-Table1[[#This Row],[extended quantity]]</f>
        <v>#DIV/0!</v>
      </c>
      <c r="P536" s="51">
        <f>IFERROR(Table1[[#This Row],[Order quantity]]*(Table1[[#This Row],[Cost ]]+Table1[[#This Row],[shipping]]+Table1[[#This Row],[Tax]]),0)</f>
        <v>0</v>
      </c>
      <c r="Q536" s="36">
        <f>IFERROR(IF(Table1[[#This Row],[Order quantity]]=0,0,Table1[[#This Row],[leftover material]]*(Table1[[#This Row],[Cost ]]+Table1[[#This Row],[shipping]]+Table1[[#This Row],[Tax]])),0)</f>
        <v>0</v>
      </c>
      <c r="R536" s="36"/>
      <c r="S536" s="36">
        <f>IF(ISNA(VLOOKUP(Table1[[#This Row],[Part Number]],'Multi-level BOM'!V$4:V$449,1,FALSE)),0,Table1[[#This Row],[Remaining Extended cost]])</f>
        <v>0</v>
      </c>
    </row>
    <row r="537" spans="1:19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10"/>
      <c r="M537" s="40"/>
      <c r="N537" s="49" t="e">
        <f>CEILING((Table1[[#This Row],[extended quantity]]-Table1[[#This Row],[quantity on-hand]])/Table1[[#This Row],[Minimum order quantity]],1)*Table1[[#This Row],[Minimum order quantity]]</f>
        <v>#DIV/0!</v>
      </c>
      <c r="O537" s="49" t="e">
        <f>Table1[[#This Row],[Order quantity]]+Table1[[#This Row],[quantity on-hand]]-Table1[[#This Row],[extended quantity]]</f>
        <v>#DIV/0!</v>
      </c>
      <c r="P537" s="51">
        <f>IFERROR(Table1[[#This Row],[Order quantity]]*(Table1[[#This Row],[Cost ]]+Table1[[#This Row],[shipping]]+Table1[[#This Row],[Tax]]),0)</f>
        <v>0</v>
      </c>
      <c r="Q537" s="36">
        <f>IFERROR(IF(Table1[[#This Row],[Order quantity]]=0,0,Table1[[#This Row],[leftover material]]*(Table1[[#This Row],[Cost ]]+Table1[[#This Row],[shipping]]+Table1[[#This Row],[Tax]])),0)</f>
        <v>0</v>
      </c>
      <c r="R537" s="36"/>
      <c r="S537" s="36">
        <f>IF(ISNA(VLOOKUP(Table1[[#This Row],[Part Number]],'Multi-level BOM'!V$4:V$449,1,FALSE)),0,Table1[[#This Row],[Remaining Extended cost]])</f>
        <v>0</v>
      </c>
    </row>
    <row r="538" spans="1:19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10"/>
      <c r="M538" s="40"/>
      <c r="N538" s="49" t="e">
        <f>CEILING((Table1[[#This Row],[extended quantity]]-Table1[[#This Row],[quantity on-hand]])/Table1[[#This Row],[Minimum order quantity]],1)*Table1[[#This Row],[Minimum order quantity]]</f>
        <v>#DIV/0!</v>
      </c>
      <c r="O538" s="49" t="e">
        <f>Table1[[#This Row],[Order quantity]]+Table1[[#This Row],[quantity on-hand]]-Table1[[#This Row],[extended quantity]]</f>
        <v>#DIV/0!</v>
      </c>
      <c r="P538" s="51">
        <f>IFERROR(Table1[[#This Row],[Order quantity]]*(Table1[[#This Row],[Cost ]]+Table1[[#This Row],[shipping]]+Table1[[#This Row],[Tax]]),0)</f>
        <v>0</v>
      </c>
      <c r="Q538" s="36">
        <f>IFERROR(IF(Table1[[#This Row],[Order quantity]]=0,0,Table1[[#This Row],[leftover material]]*(Table1[[#This Row],[Cost ]]+Table1[[#This Row],[shipping]]+Table1[[#This Row],[Tax]])),0)</f>
        <v>0</v>
      </c>
      <c r="R538" s="36"/>
      <c r="S538" s="36">
        <f>IF(ISNA(VLOOKUP(Table1[[#This Row],[Part Number]],'Multi-level BOM'!V$4:V$449,1,FALSE)),0,Table1[[#This Row],[Remaining Extended cost]])</f>
        <v>0</v>
      </c>
    </row>
    <row r="539" spans="1:19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10"/>
      <c r="M539" s="40"/>
      <c r="N539" s="49" t="e">
        <f>CEILING((Table1[[#This Row],[extended quantity]]-Table1[[#This Row],[quantity on-hand]])/Table1[[#This Row],[Minimum order quantity]],1)*Table1[[#This Row],[Minimum order quantity]]</f>
        <v>#DIV/0!</v>
      </c>
      <c r="O539" s="49" t="e">
        <f>Table1[[#This Row],[Order quantity]]+Table1[[#This Row],[quantity on-hand]]-Table1[[#This Row],[extended quantity]]</f>
        <v>#DIV/0!</v>
      </c>
      <c r="P539" s="51">
        <f>IFERROR(Table1[[#This Row],[Order quantity]]*(Table1[[#This Row],[Cost ]]+Table1[[#This Row],[shipping]]+Table1[[#This Row],[Tax]]),0)</f>
        <v>0</v>
      </c>
      <c r="Q539" s="36">
        <f>IFERROR(IF(Table1[[#This Row],[Order quantity]]=0,0,Table1[[#This Row],[leftover material]]*(Table1[[#This Row],[Cost ]]+Table1[[#This Row],[shipping]]+Table1[[#This Row],[Tax]])),0)</f>
        <v>0</v>
      </c>
      <c r="R539" s="36"/>
      <c r="S539" s="36">
        <f>IF(ISNA(VLOOKUP(Table1[[#This Row],[Part Number]],'Multi-level BOM'!V$4:V$449,1,FALSE)),0,Table1[[#This Row],[Remaining Extended cost]])</f>
        <v>0</v>
      </c>
    </row>
    <row r="540" spans="1:19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10"/>
      <c r="M540" s="40"/>
      <c r="N540" s="49" t="e">
        <f>CEILING((Table1[[#This Row],[extended quantity]]-Table1[[#This Row],[quantity on-hand]])/Table1[[#This Row],[Minimum order quantity]],1)*Table1[[#This Row],[Minimum order quantity]]</f>
        <v>#DIV/0!</v>
      </c>
      <c r="O540" s="49" t="e">
        <f>Table1[[#This Row],[Order quantity]]+Table1[[#This Row],[quantity on-hand]]-Table1[[#This Row],[extended quantity]]</f>
        <v>#DIV/0!</v>
      </c>
      <c r="P540" s="51">
        <f>IFERROR(Table1[[#This Row],[Order quantity]]*(Table1[[#This Row],[Cost ]]+Table1[[#This Row],[shipping]]+Table1[[#This Row],[Tax]]),0)</f>
        <v>0</v>
      </c>
      <c r="Q540" s="36">
        <f>IFERROR(IF(Table1[[#This Row],[Order quantity]]=0,0,Table1[[#This Row],[leftover material]]*(Table1[[#This Row],[Cost ]]+Table1[[#This Row],[shipping]]+Table1[[#This Row],[Tax]])),0)</f>
        <v>0</v>
      </c>
      <c r="R540" s="36"/>
      <c r="S540" s="36">
        <f>IF(ISNA(VLOOKUP(Table1[[#This Row],[Part Number]],'Multi-level BOM'!V$4:V$449,1,FALSE)),0,Table1[[#This Row],[Remaining Extended cost]])</f>
        <v>0</v>
      </c>
    </row>
    <row r="541" spans="1:19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10"/>
      <c r="M541" s="40"/>
      <c r="N541" s="49" t="e">
        <f>CEILING((Table1[[#This Row],[extended quantity]]-Table1[[#This Row],[quantity on-hand]])/Table1[[#This Row],[Minimum order quantity]],1)*Table1[[#This Row],[Minimum order quantity]]</f>
        <v>#DIV/0!</v>
      </c>
      <c r="O541" s="49" t="e">
        <f>Table1[[#This Row],[Order quantity]]+Table1[[#This Row],[quantity on-hand]]-Table1[[#This Row],[extended quantity]]</f>
        <v>#DIV/0!</v>
      </c>
      <c r="P541" s="51">
        <f>IFERROR(Table1[[#This Row],[Order quantity]]*(Table1[[#This Row],[Cost ]]+Table1[[#This Row],[shipping]]+Table1[[#This Row],[Tax]]),0)</f>
        <v>0</v>
      </c>
      <c r="Q541" s="36">
        <f>IFERROR(IF(Table1[[#This Row],[Order quantity]]=0,0,Table1[[#This Row],[leftover material]]*(Table1[[#This Row],[Cost ]]+Table1[[#This Row],[shipping]]+Table1[[#This Row],[Tax]])),0)</f>
        <v>0</v>
      </c>
      <c r="R541" s="36"/>
      <c r="S541" s="36">
        <f>IF(ISNA(VLOOKUP(Table1[[#This Row],[Part Number]],'Multi-level BOM'!V$4:V$449,1,FALSE)),0,Table1[[#This Row],[Remaining Extended cost]])</f>
        <v>0</v>
      </c>
    </row>
    <row r="542" spans="1:19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10"/>
      <c r="M542" s="40"/>
      <c r="N542" s="49" t="e">
        <f>CEILING((Table1[[#This Row],[extended quantity]]-Table1[[#This Row],[quantity on-hand]])/Table1[[#This Row],[Minimum order quantity]],1)*Table1[[#This Row],[Minimum order quantity]]</f>
        <v>#DIV/0!</v>
      </c>
      <c r="O542" s="49" t="e">
        <f>Table1[[#This Row],[Order quantity]]+Table1[[#This Row],[quantity on-hand]]-Table1[[#This Row],[extended quantity]]</f>
        <v>#DIV/0!</v>
      </c>
      <c r="P542" s="51">
        <f>IFERROR(Table1[[#This Row],[Order quantity]]*(Table1[[#This Row],[Cost ]]+Table1[[#This Row],[shipping]]+Table1[[#This Row],[Tax]]),0)</f>
        <v>0</v>
      </c>
      <c r="Q542" s="36">
        <f>IFERROR(IF(Table1[[#This Row],[Order quantity]]=0,0,Table1[[#This Row],[leftover material]]*(Table1[[#This Row],[Cost ]]+Table1[[#This Row],[shipping]]+Table1[[#This Row],[Tax]])),0)</f>
        <v>0</v>
      </c>
      <c r="R542" s="36"/>
      <c r="S542" s="36">
        <f>IF(ISNA(VLOOKUP(Table1[[#This Row],[Part Number]],'Multi-level BOM'!V$4:V$449,1,FALSE)),0,Table1[[#This Row],[Remaining Extended cost]])</f>
        <v>0</v>
      </c>
    </row>
    <row r="543" spans="1:19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10"/>
      <c r="M543" s="40"/>
      <c r="N543" s="49" t="e">
        <f>CEILING((Table1[[#This Row],[extended quantity]]-Table1[[#This Row],[quantity on-hand]])/Table1[[#This Row],[Minimum order quantity]],1)*Table1[[#This Row],[Minimum order quantity]]</f>
        <v>#DIV/0!</v>
      </c>
      <c r="O543" s="49" t="e">
        <f>Table1[[#This Row],[Order quantity]]+Table1[[#This Row],[quantity on-hand]]-Table1[[#This Row],[extended quantity]]</f>
        <v>#DIV/0!</v>
      </c>
      <c r="P543" s="51">
        <f>IFERROR(Table1[[#This Row],[Order quantity]]*(Table1[[#This Row],[Cost ]]+Table1[[#This Row],[shipping]]+Table1[[#This Row],[Tax]]),0)</f>
        <v>0</v>
      </c>
      <c r="Q543" s="36">
        <f>IFERROR(IF(Table1[[#This Row],[Order quantity]]=0,0,Table1[[#This Row],[leftover material]]*(Table1[[#This Row],[Cost ]]+Table1[[#This Row],[shipping]]+Table1[[#This Row],[Tax]])),0)</f>
        <v>0</v>
      </c>
      <c r="R543" s="36"/>
      <c r="S543" s="36">
        <f>IF(ISNA(VLOOKUP(Table1[[#This Row],[Part Number]],'Multi-level BOM'!V$4:V$449,1,FALSE)),0,Table1[[#This Row],[Remaining Extended cost]])</f>
        <v>0</v>
      </c>
    </row>
    <row r="544" spans="1:19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10"/>
      <c r="M544" s="40"/>
      <c r="N544" s="49" t="e">
        <f>CEILING((Table1[[#This Row],[extended quantity]]-Table1[[#This Row],[quantity on-hand]])/Table1[[#This Row],[Minimum order quantity]],1)*Table1[[#This Row],[Minimum order quantity]]</f>
        <v>#DIV/0!</v>
      </c>
      <c r="O544" s="49" t="e">
        <f>Table1[[#This Row],[Order quantity]]+Table1[[#This Row],[quantity on-hand]]-Table1[[#This Row],[extended quantity]]</f>
        <v>#DIV/0!</v>
      </c>
      <c r="P544" s="51">
        <f>IFERROR(Table1[[#This Row],[Order quantity]]*(Table1[[#This Row],[Cost ]]+Table1[[#This Row],[shipping]]+Table1[[#This Row],[Tax]]),0)</f>
        <v>0</v>
      </c>
      <c r="Q544" s="36">
        <f>IFERROR(IF(Table1[[#This Row],[Order quantity]]=0,0,Table1[[#This Row],[leftover material]]*(Table1[[#This Row],[Cost ]]+Table1[[#This Row],[shipping]]+Table1[[#This Row],[Tax]])),0)</f>
        <v>0</v>
      </c>
      <c r="R544" s="36"/>
      <c r="S544" s="36">
        <f>IF(ISNA(VLOOKUP(Table1[[#This Row],[Part Number]],'Multi-level BOM'!V$4:V$449,1,FALSE)),0,Table1[[#This Row],[Remaining Extended cost]])</f>
        <v>0</v>
      </c>
    </row>
    <row r="545" spans="1:19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10"/>
      <c r="M545" s="40"/>
      <c r="N545" s="49" t="e">
        <f>CEILING((Table1[[#This Row],[extended quantity]]-Table1[[#This Row],[quantity on-hand]])/Table1[[#This Row],[Minimum order quantity]],1)*Table1[[#This Row],[Minimum order quantity]]</f>
        <v>#DIV/0!</v>
      </c>
      <c r="O545" s="49" t="e">
        <f>Table1[[#This Row],[Order quantity]]+Table1[[#This Row],[quantity on-hand]]-Table1[[#This Row],[extended quantity]]</f>
        <v>#DIV/0!</v>
      </c>
      <c r="P545" s="51">
        <f>IFERROR(Table1[[#This Row],[Order quantity]]*(Table1[[#This Row],[Cost ]]+Table1[[#This Row],[shipping]]+Table1[[#This Row],[Tax]]),0)</f>
        <v>0</v>
      </c>
      <c r="Q545" s="36">
        <f>IFERROR(IF(Table1[[#This Row],[Order quantity]]=0,0,Table1[[#This Row],[leftover material]]*(Table1[[#This Row],[Cost ]]+Table1[[#This Row],[shipping]]+Table1[[#This Row],[Tax]])),0)</f>
        <v>0</v>
      </c>
      <c r="R545" s="36"/>
      <c r="S545" s="36">
        <f>IF(ISNA(VLOOKUP(Table1[[#This Row],[Part Number]],'Multi-level BOM'!V$4:V$449,1,FALSE)),0,Table1[[#This Row],[Remaining Extended cost]])</f>
        <v>0</v>
      </c>
    </row>
    <row r="546" spans="1:19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10"/>
      <c r="M546" s="40"/>
      <c r="N546" s="49" t="e">
        <f>CEILING((Table1[[#This Row],[extended quantity]]-Table1[[#This Row],[quantity on-hand]])/Table1[[#This Row],[Minimum order quantity]],1)*Table1[[#This Row],[Minimum order quantity]]</f>
        <v>#DIV/0!</v>
      </c>
      <c r="O546" s="49" t="e">
        <f>Table1[[#This Row],[Order quantity]]+Table1[[#This Row],[quantity on-hand]]-Table1[[#This Row],[extended quantity]]</f>
        <v>#DIV/0!</v>
      </c>
      <c r="P546" s="51">
        <f>IFERROR(Table1[[#This Row],[Order quantity]]*(Table1[[#This Row],[Cost ]]+Table1[[#This Row],[shipping]]+Table1[[#This Row],[Tax]]),0)</f>
        <v>0</v>
      </c>
      <c r="Q546" s="36">
        <f>IFERROR(IF(Table1[[#This Row],[Order quantity]]=0,0,Table1[[#This Row],[leftover material]]*(Table1[[#This Row],[Cost ]]+Table1[[#This Row],[shipping]]+Table1[[#This Row],[Tax]])),0)</f>
        <v>0</v>
      </c>
      <c r="R546" s="36"/>
      <c r="S546" s="36">
        <f>IF(ISNA(VLOOKUP(Table1[[#This Row],[Part Number]],'Multi-level BOM'!V$4:V$449,1,FALSE)),0,Table1[[#This Row],[Remaining Extended cost]])</f>
        <v>0</v>
      </c>
    </row>
    <row r="547" spans="1:19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10"/>
      <c r="M547" s="40"/>
      <c r="N547" s="49" t="e">
        <f>CEILING((Table1[[#This Row],[extended quantity]]-Table1[[#This Row],[quantity on-hand]])/Table1[[#This Row],[Minimum order quantity]],1)*Table1[[#This Row],[Minimum order quantity]]</f>
        <v>#DIV/0!</v>
      </c>
      <c r="O547" s="49" t="e">
        <f>Table1[[#This Row],[Order quantity]]+Table1[[#This Row],[quantity on-hand]]-Table1[[#This Row],[extended quantity]]</f>
        <v>#DIV/0!</v>
      </c>
      <c r="P547" s="51">
        <f>IFERROR(Table1[[#This Row],[Order quantity]]*(Table1[[#This Row],[Cost ]]+Table1[[#This Row],[shipping]]+Table1[[#This Row],[Tax]]),0)</f>
        <v>0</v>
      </c>
      <c r="Q547" s="36">
        <f>IFERROR(IF(Table1[[#This Row],[Order quantity]]=0,0,Table1[[#This Row],[leftover material]]*(Table1[[#This Row],[Cost ]]+Table1[[#This Row],[shipping]]+Table1[[#This Row],[Tax]])),0)</f>
        <v>0</v>
      </c>
      <c r="R547" s="36"/>
      <c r="S547" s="36">
        <f>IF(ISNA(VLOOKUP(Table1[[#This Row],[Part Number]],'Multi-level BOM'!V$4:V$449,1,FALSE)),0,Table1[[#This Row],[Remaining Extended cost]])</f>
        <v>0</v>
      </c>
    </row>
    <row r="548" spans="1:19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10"/>
      <c r="M548" s="40"/>
      <c r="N548" s="49" t="e">
        <f>CEILING((Table1[[#This Row],[extended quantity]]-Table1[[#This Row],[quantity on-hand]])/Table1[[#This Row],[Minimum order quantity]],1)*Table1[[#This Row],[Minimum order quantity]]</f>
        <v>#DIV/0!</v>
      </c>
      <c r="O548" s="49" t="e">
        <f>Table1[[#This Row],[Order quantity]]+Table1[[#This Row],[quantity on-hand]]-Table1[[#This Row],[extended quantity]]</f>
        <v>#DIV/0!</v>
      </c>
      <c r="P548" s="51">
        <f>IFERROR(Table1[[#This Row],[Order quantity]]*(Table1[[#This Row],[Cost ]]+Table1[[#This Row],[shipping]]+Table1[[#This Row],[Tax]]),0)</f>
        <v>0</v>
      </c>
      <c r="Q548" s="36">
        <f>IFERROR(IF(Table1[[#This Row],[Order quantity]]=0,0,Table1[[#This Row],[leftover material]]*(Table1[[#This Row],[Cost ]]+Table1[[#This Row],[shipping]]+Table1[[#This Row],[Tax]])),0)</f>
        <v>0</v>
      </c>
      <c r="R548" s="36"/>
      <c r="S548" s="36">
        <f>IF(ISNA(VLOOKUP(Table1[[#This Row],[Part Number]],'Multi-level BOM'!V$4:V$449,1,FALSE)),0,Table1[[#This Row],[Remaining Extended cost]])</f>
        <v>0</v>
      </c>
    </row>
    <row r="549" spans="1:19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10"/>
      <c r="M549" s="40"/>
      <c r="N549" s="49" t="e">
        <f>CEILING((Table1[[#This Row],[extended quantity]]-Table1[[#This Row],[quantity on-hand]])/Table1[[#This Row],[Minimum order quantity]],1)*Table1[[#This Row],[Minimum order quantity]]</f>
        <v>#DIV/0!</v>
      </c>
      <c r="O549" s="49" t="e">
        <f>Table1[[#This Row],[Order quantity]]+Table1[[#This Row],[quantity on-hand]]-Table1[[#This Row],[extended quantity]]</f>
        <v>#DIV/0!</v>
      </c>
      <c r="P549" s="51">
        <f>IFERROR(Table1[[#This Row],[Order quantity]]*(Table1[[#This Row],[Cost ]]+Table1[[#This Row],[shipping]]+Table1[[#This Row],[Tax]]),0)</f>
        <v>0</v>
      </c>
      <c r="Q549" s="36">
        <f>IFERROR(IF(Table1[[#This Row],[Order quantity]]=0,0,Table1[[#This Row],[leftover material]]*(Table1[[#This Row],[Cost ]]+Table1[[#This Row],[shipping]]+Table1[[#This Row],[Tax]])),0)</f>
        <v>0</v>
      </c>
      <c r="R549" s="36"/>
      <c r="S549" s="36">
        <f>IF(ISNA(VLOOKUP(Table1[[#This Row],[Part Number]],'Multi-level BOM'!V$4:V$449,1,FALSE)),0,Table1[[#This Row],[Remaining Extended cost]])</f>
        <v>0</v>
      </c>
    </row>
    <row r="550" spans="1:19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10"/>
      <c r="M550" s="40"/>
      <c r="N550" s="49" t="e">
        <f>CEILING((Table1[[#This Row],[extended quantity]]-Table1[[#This Row],[quantity on-hand]])/Table1[[#This Row],[Minimum order quantity]],1)*Table1[[#This Row],[Minimum order quantity]]</f>
        <v>#DIV/0!</v>
      </c>
      <c r="O550" s="49" t="e">
        <f>Table1[[#This Row],[Order quantity]]+Table1[[#This Row],[quantity on-hand]]-Table1[[#This Row],[extended quantity]]</f>
        <v>#DIV/0!</v>
      </c>
      <c r="P550" s="51">
        <f>IFERROR(Table1[[#This Row],[Order quantity]]*(Table1[[#This Row],[Cost ]]+Table1[[#This Row],[shipping]]+Table1[[#This Row],[Tax]]),0)</f>
        <v>0</v>
      </c>
      <c r="Q550" s="36">
        <f>IFERROR(IF(Table1[[#This Row],[Order quantity]]=0,0,Table1[[#This Row],[leftover material]]*(Table1[[#This Row],[Cost ]]+Table1[[#This Row],[shipping]]+Table1[[#This Row],[Tax]])),0)</f>
        <v>0</v>
      </c>
      <c r="R550" s="36"/>
      <c r="S550" s="36">
        <f>IF(ISNA(VLOOKUP(Table1[[#This Row],[Part Number]],'Multi-level BOM'!V$4:V$449,1,FALSE)),0,Table1[[#This Row],[Remaining Extended cost]])</f>
        <v>0</v>
      </c>
    </row>
    <row r="551" spans="1:19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10"/>
      <c r="M551" s="40"/>
      <c r="N551" s="49" t="e">
        <f>CEILING((Table1[[#This Row],[extended quantity]]-Table1[[#This Row],[quantity on-hand]])/Table1[[#This Row],[Minimum order quantity]],1)*Table1[[#This Row],[Minimum order quantity]]</f>
        <v>#DIV/0!</v>
      </c>
      <c r="O551" s="49" t="e">
        <f>Table1[[#This Row],[Order quantity]]+Table1[[#This Row],[quantity on-hand]]-Table1[[#This Row],[extended quantity]]</f>
        <v>#DIV/0!</v>
      </c>
      <c r="P551" s="51">
        <f>IFERROR(Table1[[#This Row],[Order quantity]]*(Table1[[#This Row],[Cost ]]+Table1[[#This Row],[shipping]]+Table1[[#This Row],[Tax]]),0)</f>
        <v>0</v>
      </c>
      <c r="Q551" s="36">
        <f>IFERROR(IF(Table1[[#This Row],[Order quantity]]=0,0,Table1[[#This Row],[leftover material]]*(Table1[[#This Row],[Cost ]]+Table1[[#This Row],[shipping]]+Table1[[#This Row],[Tax]])),0)</f>
        <v>0</v>
      </c>
      <c r="R551" s="36"/>
      <c r="S551" s="36">
        <f>IF(ISNA(VLOOKUP(Table1[[#This Row],[Part Number]],'Multi-level BOM'!V$4:V$449,1,FALSE)),0,Table1[[#This Row],[Remaining Extended cost]])</f>
        <v>0</v>
      </c>
    </row>
    <row r="552" spans="1:19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10"/>
      <c r="M552" s="40"/>
      <c r="N552" s="49" t="e">
        <f>CEILING((Table1[[#This Row],[extended quantity]]-Table1[[#This Row],[quantity on-hand]])/Table1[[#This Row],[Minimum order quantity]],1)*Table1[[#This Row],[Minimum order quantity]]</f>
        <v>#DIV/0!</v>
      </c>
      <c r="O552" s="49" t="e">
        <f>Table1[[#This Row],[Order quantity]]+Table1[[#This Row],[quantity on-hand]]-Table1[[#This Row],[extended quantity]]</f>
        <v>#DIV/0!</v>
      </c>
      <c r="P552" s="51">
        <f>IFERROR(Table1[[#This Row],[Order quantity]]*(Table1[[#This Row],[Cost ]]+Table1[[#This Row],[shipping]]+Table1[[#This Row],[Tax]]),0)</f>
        <v>0</v>
      </c>
      <c r="Q552" s="36">
        <f>IFERROR(IF(Table1[[#This Row],[Order quantity]]=0,0,Table1[[#This Row],[leftover material]]*(Table1[[#This Row],[Cost ]]+Table1[[#This Row],[shipping]]+Table1[[#This Row],[Tax]])),0)</f>
        <v>0</v>
      </c>
      <c r="R552" s="36"/>
      <c r="S552" s="36">
        <f>IF(ISNA(VLOOKUP(Table1[[#This Row],[Part Number]],'Multi-level BOM'!V$4:V$449,1,FALSE)),0,Table1[[#This Row],[Remaining Extended cost]])</f>
        <v>0</v>
      </c>
    </row>
    <row r="553" spans="1:19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10"/>
      <c r="M553" s="40"/>
      <c r="N553" s="49" t="e">
        <f>CEILING((Table1[[#This Row],[extended quantity]]-Table1[[#This Row],[quantity on-hand]])/Table1[[#This Row],[Minimum order quantity]],1)*Table1[[#This Row],[Minimum order quantity]]</f>
        <v>#DIV/0!</v>
      </c>
      <c r="O553" s="49" t="e">
        <f>Table1[[#This Row],[Order quantity]]+Table1[[#This Row],[quantity on-hand]]-Table1[[#This Row],[extended quantity]]</f>
        <v>#DIV/0!</v>
      </c>
      <c r="P553" s="51">
        <f>IFERROR(Table1[[#This Row],[Order quantity]]*(Table1[[#This Row],[Cost ]]+Table1[[#This Row],[shipping]]+Table1[[#This Row],[Tax]]),0)</f>
        <v>0</v>
      </c>
      <c r="Q553" s="36">
        <f>IFERROR(IF(Table1[[#This Row],[Order quantity]]=0,0,Table1[[#This Row],[leftover material]]*(Table1[[#This Row],[Cost ]]+Table1[[#This Row],[shipping]]+Table1[[#This Row],[Tax]])),0)</f>
        <v>0</v>
      </c>
      <c r="R553" s="36"/>
      <c r="S553" s="36">
        <f>IF(ISNA(VLOOKUP(Table1[[#This Row],[Part Number]],'Multi-level BOM'!V$4:V$449,1,FALSE)),0,Table1[[#This Row],[Remaining Extended cost]])</f>
        <v>0</v>
      </c>
    </row>
    <row r="554" spans="1:19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10"/>
      <c r="M554" s="40"/>
      <c r="N554" s="49" t="e">
        <f>CEILING((Table1[[#This Row],[extended quantity]]-Table1[[#This Row],[quantity on-hand]])/Table1[[#This Row],[Minimum order quantity]],1)*Table1[[#This Row],[Minimum order quantity]]</f>
        <v>#DIV/0!</v>
      </c>
      <c r="O554" s="49" t="e">
        <f>Table1[[#This Row],[Order quantity]]+Table1[[#This Row],[quantity on-hand]]-Table1[[#This Row],[extended quantity]]</f>
        <v>#DIV/0!</v>
      </c>
      <c r="P554" s="51">
        <f>IFERROR(Table1[[#This Row],[Order quantity]]*(Table1[[#This Row],[Cost ]]+Table1[[#This Row],[shipping]]+Table1[[#This Row],[Tax]]),0)</f>
        <v>0</v>
      </c>
      <c r="Q554" s="36">
        <f>IFERROR(IF(Table1[[#This Row],[Order quantity]]=0,0,Table1[[#This Row],[leftover material]]*(Table1[[#This Row],[Cost ]]+Table1[[#This Row],[shipping]]+Table1[[#This Row],[Tax]])),0)</f>
        <v>0</v>
      </c>
      <c r="R554" s="36"/>
      <c r="S554" s="36">
        <f>IF(ISNA(VLOOKUP(Table1[[#This Row],[Part Number]],'Multi-level BOM'!V$4:V$449,1,FALSE)),0,Table1[[#This Row],[Remaining Extended cost]])</f>
        <v>0</v>
      </c>
    </row>
    <row r="555" spans="1:19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10"/>
      <c r="M555" s="40"/>
      <c r="N555" s="49" t="e">
        <f>CEILING((Table1[[#This Row],[extended quantity]]-Table1[[#This Row],[quantity on-hand]])/Table1[[#This Row],[Minimum order quantity]],1)*Table1[[#This Row],[Minimum order quantity]]</f>
        <v>#DIV/0!</v>
      </c>
      <c r="O555" s="49" t="e">
        <f>Table1[[#This Row],[Order quantity]]+Table1[[#This Row],[quantity on-hand]]-Table1[[#This Row],[extended quantity]]</f>
        <v>#DIV/0!</v>
      </c>
      <c r="P555" s="51">
        <f>IFERROR(Table1[[#This Row],[Order quantity]]*(Table1[[#This Row],[Cost ]]+Table1[[#This Row],[shipping]]+Table1[[#This Row],[Tax]]),0)</f>
        <v>0</v>
      </c>
      <c r="Q555" s="36">
        <f>IFERROR(IF(Table1[[#This Row],[Order quantity]]=0,0,Table1[[#This Row],[leftover material]]*(Table1[[#This Row],[Cost ]]+Table1[[#This Row],[shipping]]+Table1[[#This Row],[Tax]])),0)</f>
        <v>0</v>
      </c>
      <c r="R555" s="36"/>
      <c r="S555" s="36">
        <f>IF(ISNA(VLOOKUP(Table1[[#This Row],[Part Number]],'Multi-level BOM'!V$4:V$449,1,FALSE)),0,Table1[[#This Row],[Remaining Extended cost]])</f>
        <v>0</v>
      </c>
    </row>
    <row r="556" spans="1:19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10"/>
      <c r="M556" s="40"/>
      <c r="N556" s="49" t="e">
        <f>CEILING((Table1[[#This Row],[extended quantity]]-Table1[[#This Row],[quantity on-hand]])/Table1[[#This Row],[Minimum order quantity]],1)*Table1[[#This Row],[Minimum order quantity]]</f>
        <v>#DIV/0!</v>
      </c>
      <c r="O556" s="49" t="e">
        <f>Table1[[#This Row],[Order quantity]]+Table1[[#This Row],[quantity on-hand]]-Table1[[#This Row],[extended quantity]]</f>
        <v>#DIV/0!</v>
      </c>
      <c r="P556" s="51">
        <f>IFERROR(Table1[[#This Row],[Order quantity]]*(Table1[[#This Row],[Cost ]]+Table1[[#This Row],[shipping]]+Table1[[#This Row],[Tax]]),0)</f>
        <v>0</v>
      </c>
      <c r="Q556" s="36">
        <f>IFERROR(IF(Table1[[#This Row],[Order quantity]]=0,0,Table1[[#This Row],[leftover material]]*(Table1[[#This Row],[Cost ]]+Table1[[#This Row],[shipping]]+Table1[[#This Row],[Tax]])),0)</f>
        <v>0</v>
      </c>
      <c r="R556" s="36"/>
      <c r="S556" s="36">
        <f>IF(ISNA(VLOOKUP(Table1[[#This Row],[Part Number]],'Multi-level BOM'!V$4:V$449,1,FALSE)),0,Table1[[#This Row],[Remaining Extended cost]])</f>
        <v>0</v>
      </c>
    </row>
    <row r="557" spans="1:19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10"/>
      <c r="M557" s="40"/>
      <c r="N557" s="49" t="e">
        <f>CEILING((Table1[[#This Row],[extended quantity]]-Table1[[#This Row],[quantity on-hand]])/Table1[[#This Row],[Minimum order quantity]],1)*Table1[[#This Row],[Minimum order quantity]]</f>
        <v>#DIV/0!</v>
      </c>
      <c r="O557" s="49" t="e">
        <f>Table1[[#This Row],[Order quantity]]+Table1[[#This Row],[quantity on-hand]]-Table1[[#This Row],[extended quantity]]</f>
        <v>#DIV/0!</v>
      </c>
      <c r="P557" s="51">
        <f>IFERROR(Table1[[#This Row],[Order quantity]]*(Table1[[#This Row],[Cost ]]+Table1[[#This Row],[shipping]]+Table1[[#This Row],[Tax]]),0)</f>
        <v>0</v>
      </c>
      <c r="Q557" s="36">
        <f>IFERROR(IF(Table1[[#This Row],[Order quantity]]=0,0,Table1[[#This Row],[leftover material]]*(Table1[[#This Row],[Cost ]]+Table1[[#This Row],[shipping]]+Table1[[#This Row],[Tax]])),0)</f>
        <v>0</v>
      </c>
      <c r="R557" s="36"/>
      <c r="S557" s="36">
        <f>IF(ISNA(VLOOKUP(Table1[[#This Row],[Part Number]],'Multi-level BOM'!V$4:V$449,1,FALSE)),0,Table1[[#This Row],[Remaining Extended cost]])</f>
        <v>0</v>
      </c>
    </row>
    <row r="558" spans="1:19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10"/>
      <c r="M558" s="40"/>
      <c r="N558" s="49" t="e">
        <f>CEILING((Table1[[#This Row],[extended quantity]]-Table1[[#This Row],[quantity on-hand]])/Table1[[#This Row],[Minimum order quantity]],1)*Table1[[#This Row],[Minimum order quantity]]</f>
        <v>#DIV/0!</v>
      </c>
      <c r="O558" s="49" t="e">
        <f>Table1[[#This Row],[Order quantity]]+Table1[[#This Row],[quantity on-hand]]-Table1[[#This Row],[extended quantity]]</f>
        <v>#DIV/0!</v>
      </c>
      <c r="P558" s="51">
        <f>IFERROR(Table1[[#This Row],[Order quantity]]*(Table1[[#This Row],[Cost ]]+Table1[[#This Row],[shipping]]+Table1[[#This Row],[Tax]]),0)</f>
        <v>0</v>
      </c>
      <c r="Q558" s="36">
        <f>IFERROR(IF(Table1[[#This Row],[Order quantity]]=0,0,Table1[[#This Row],[leftover material]]*(Table1[[#This Row],[Cost ]]+Table1[[#This Row],[shipping]]+Table1[[#This Row],[Tax]])),0)</f>
        <v>0</v>
      </c>
      <c r="R558" s="36"/>
      <c r="S558" s="36">
        <f>IF(ISNA(VLOOKUP(Table1[[#This Row],[Part Number]],'Multi-level BOM'!V$4:V$449,1,FALSE)),0,Table1[[#This Row],[Remaining Extended cost]])</f>
        <v>0</v>
      </c>
    </row>
    <row r="559" spans="1:19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10"/>
      <c r="M559" s="40"/>
      <c r="N559" s="49" t="e">
        <f>CEILING((Table1[[#This Row],[extended quantity]]-Table1[[#This Row],[quantity on-hand]])/Table1[[#This Row],[Minimum order quantity]],1)*Table1[[#This Row],[Minimum order quantity]]</f>
        <v>#DIV/0!</v>
      </c>
      <c r="O559" s="49" t="e">
        <f>Table1[[#This Row],[Order quantity]]+Table1[[#This Row],[quantity on-hand]]-Table1[[#This Row],[extended quantity]]</f>
        <v>#DIV/0!</v>
      </c>
      <c r="P559" s="51">
        <f>IFERROR(Table1[[#This Row],[Order quantity]]*(Table1[[#This Row],[Cost ]]+Table1[[#This Row],[shipping]]+Table1[[#This Row],[Tax]]),0)</f>
        <v>0</v>
      </c>
      <c r="Q559" s="36">
        <f>IFERROR(IF(Table1[[#This Row],[Order quantity]]=0,0,Table1[[#This Row],[leftover material]]*(Table1[[#This Row],[Cost ]]+Table1[[#This Row],[shipping]]+Table1[[#This Row],[Tax]])),0)</f>
        <v>0</v>
      </c>
      <c r="R559" s="36"/>
      <c r="S559" s="36">
        <f>IF(ISNA(VLOOKUP(Table1[[#This Row],[Part Number]],'Multi-level BOM'!V$4:V$449,1,FALSE)),0,Table1[[#This Row],[Remaining Extended cost]])</f>
        <v>0</v>
      </c>
    </row>
    <row r="560" spans="1:19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10"/>
      <c r="M560" s="40"/>
      <c r="N560" s="49" t="e">
        <f>CEILING((Table1[[#This Row],[extended quantity]]-Table1[[#This Row],[quantity on-hand]])/Table1[[#This Row],[Minimum order quantity]],1)*Table1[[#This Row],[Minimum order quantity]]</f>
        <v>#DIV/0!</v>
      </c>
      <c r="O560" s="49" t="e">
        <f>Table1[[#This Row],[Order quantity]]+Table1[[#This Row],[quantity on-hand]]-Table1[[#This Row],[extended quantity]]</f>
        <v>#DIV/0!</v>
      </c>
      <c r="P560" s="51">
        <f>IFERROR(Table1[[#This Row],[Order quantity]]*(Table1[[#This Row],[Cost ]]+Table1[[#This Row],[shipping]]+Table1[[#This Row],[Tax]]),0)</f>
        <v>0</v>
      </c>
      <c r="Q560" s="36">
        <f>IFERROR(IF(Table1[[#This Row],[Order quantity]]=0,0,Table1[[#This Row],[leftover material]]*(Table1[[#This Row],[Cost ]]+Table1[[#This Row],[shipping]]+Table1[[#This Row],[Tax]])),0)</f>
        <v>0</v>
      </c>
      <c r="R560" s="36"/>
      <c r="S560" s="36">
        <f>IF(ISNA(VLOOKUP(Table1[[#This Row],[Part Number]],'Multi-level BOM'!V$4:V$449,1,FALSE)),0,Table1[[#This Row],[Remaining Extended cost]])</f>
        <v>0</v>
      </c>
    </row>
    <row r="561" spans="1:19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10"/>
      <c r="M561" s="40"/>
      <c r="N561" s="49" t="e">
        <f>CEILING((Table1[[#This Row],[extended quantity]]-Table1[[#This Row],[quantity on-hand]])/Table1[[#This Row],[Minimum order quantity]],1)*Table1[[#This Row],[Minimum order quantity]]</f>
        <v>#DIV/0!</v>
      </c>
      <c r="O561" s="49" t="e">
        <f>Table1[[#This Row],[Order quantity]]+Table1[[#This Row],[quantity on-hand]]-Table1[[#This Row],[extended quantity]]</f>
        <v>#DIV/0!</v>
      </c>
      <c r="P561" s="51">
        <f>IFERROR(Table1[[#This Row],[Order quantity]]*(Table1[[#This Row],[Cost ]]+Table1[[#This Row],[shipping]]+Table1[[#This Row],[Tax]]),0)</f>
        <v>0</v>
      </c>
      <c r="Q561" s="36">
        <f>IFERROR(IF(Table1[[#This Row],[Order quantity]]=0,0,Table1[[#This Row],[leftover material]]*(Table1[[#This Row],[Cost ]]+Table1[[#This Row],[shipping]]+Table1[[#This Row],[Tax]])),0)</f>
        <v>0</v>
      </c>
      <c r="R561" s="36"/>
      <c r="S561" s="36">
        <f>IF(ISNA(VLOOKUP(Table1[[#This Row],[Part Number]],'Multi-level BOM'!V$4:V$449,1,FALSE)),0,Table1[[#This Row],[Remaining Extended cost]])</f>
        <v>0</v>
      </c>
    </row>
    <row r="562" spans="1:19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10"/>
      <c r="M562" s="40"/>
      <c r="N562" s="49" t="e">
        <f>CEILING((Table1[[#This Row],[extended quantity]]-Table1[[#This Row],[quantity on-hand]])/Table1[[#This Row],[Minimum order quantity]],1)*Table1[[#This Row],[Minimum order quantity]]</f>
        <v>#DIV/0!</v>
      </c>
      <c r="O562" s="49" t="e">
        <f>Table1[[#This Row],[Order quantity]]+Table1[[#This Row],[quantity on-hand]]-Table1[[#This Row],[extended quantity]]</f>
        <v>#DIV/0!</v>
      </c>
      <c r="P562" s="51">
        <f>IFERROR(Table1[[#This Row],[Order quantity]]*(Table1[[#This Row],[Cost ]]+Table1[[#This Row],[shipping]]+Table1[[#This Row],[Tax]]),0)</f>
        <v>0</v>
      </c>
      <c r="Q562" s="36">
        <f>IFERROR(IF(Table1[[#This Row],[Order quantity]]=0,0,Table1[[#This Row],[leftover material]]*(Table1[[#This Row],[Cost ]]+Table1[[#This Row],[shipping]]+Table1[[#This Row],[Tax]])),0)</f>
        <v>0</v>
      </c>
      <c r="R562" s="36"/>
      <c r="S562" s="36">
        <f>IF(ISNA(VLOOKUP(Table1[[#This Row],[Part Number]],'Multi-level BOM'!V$4:V$449,1,FALSE)),0,Table1[[#This Row],[Remaining Extended cost]])</f>
        <v>0</v>
      </c>
    </row>
    <row r="563" spans="1:19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10"/>
      <c r="M563" s="40"/>
      <c r="N563" s="49" t="e">
        <f>CEILING((Table1[[#This Row],[extended quantity]]-Table1[[#This Row],[quantity on-hand]])/Table1[[#This Row],[Minimum order quantity]],1)*Table1[[#This Row],[Minimum order quantity]]</f>
        <v>#DIV/0!</v>
      </c>
      <c r="O563" s="49" t="e">
        <f>Table1[[#This Row],[Order quantity]]+Table1[[#This Row],[quantity on-hand]]-Table1[[#This Row],[extended quantity]]</f>
        <v>#DIV/0!</v>
      </c>
      <c r="P563" s="51">
        <f>IFERROR(Table1[[#This Row],[Order quantity]]*(Table1[[#This Row],[Cost ]]+Table1[[#This Row],[shipping]]+Table1[[#This Row],[Tax]]),0)</f>
        <v>0</v>
      </c>
      <c r="Q563" s="36">
        <f>IFERROR(IF(Table1[[#This Row],[Order quantity]]=0,0,Table1[[#This Row],[leftover material]]*(Table1[[#This Row],[Cost ]]+Table1[[#This Row],[shipping]]+Table1[[#This Row],[Tax]])),0)</f>
        <v>0</v>
      </c>
      <c r="R563" s="36"/>
      <c r="S563" s="36">
        <f>IF(ISNA(VLOOKUP(Table1[[#This Row],[Part Number]],'Multi-level BOM'!V$4:V$449,1,FALSE)),0,Table1[[#This Row],[Remaining Extended cost]])</f>
        <v>0</v>
      </c>
    </row>
    <row r="564" spans="1:19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10"/>
      <c r="M564" s="40"/>
      <c r="N564" s="49" t="e">
        <f>CEILING((Table1[[#This Row],[extended quantity]]-Table1[[#This Row],[quantity on-hand]])/Table1[[#This Row],[Minimum order quantity]],1)*Table1[[#This Row],[Minimum order quantity]]</f>
        <v>#DIV/0!</v>
      </c>
      <c r="O564" s="49" t="e">
        <f>Table1[[#This Row],[Order quantity]]+Table1[[#This Row],[quantity on-hand]]-Table1[[#This Row],[extended quantity]]</f>
        <v>#DIV/0!</v>
      </c>
      <c r="P564" s="51">
        <f>IFERROR(Table1[[#This Row],[Order quantity]]*(Table1[[#This Row],[Cost ]]+Table1[[#This Row],[shipping]]+Table1[[#This Row],[Tax]]),0)</f>
        <v>0</v>
      </c>
      <c r="Q564" s="36">
        <f>IFERROR(IF(Table1[[#This Row],[Order quantity]]=0,0,Table1[[#This Row],[leftover material]]*(Table1[[#This Row],[Cost ]]+Table1[[#This Row],[shipping]]+Table1[[#This Row],[Tax]])),0)</f>
        <v>0</v>
      </c>
      <c r="R564" s="36"/>
      <c r="S564" s="36">
        <f>IF(ISNA(VLOOKUP(Table1[[#This Row],[Part Number]],'Multi-level BOM'!V$4:V$449,1,FALSE)),0,Table1[[#This Row],[Remaining Extended cost]])</f>
        <v>0</v>
      </c>
    </row>
    <row r="565" spans="1:19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10"/>
      <c r="M565" s="40"/>
      <c r="N565" s="49" t="e">
        <f>CEILING((Table1[[#This Row],[extended quantity]]-Table1[[#This Row],[quantity on-hand]])/Table1[[#This Row],[Minimum order quantity]],1)*Table1[[#This Row],[Minimum order quantity]]</f>
        <v>#DIV/0!</v>
      </c>
      <c r="O565" s="49" t="e">
        <f>Table1[[#This Row],[Order quantity]]+Table1[[#This Row],[quantity on-hand]]-Table1[[#This Row],[extended quantity]]</f>
        <v>#DIV/0!</v>
      </c>
      <c r="P565" s="51">
        <f>IFERROR(Table1[[#This Row],[Order quantity]]*(Table1[[#This Row],[Cost ]]+Table1[[#This Row],[shipping]]+Table1[[#This Row],[Tax]]),0)</f>
        <v>0</v>
      </c>
      <c r="Q565" s="36">
        <f>IFERROR(IF(Table1[[#This Row],[Order quantity]]=0,0,Table1[[#This Row],[leftover material]]*(Table1[[#This Row],[Cost ]]+Table1[[#This Row],[shipping]]+Table1[[#This Row],[Tax]])),0)</f>
        <v>0</v>
      </c>
      <c r="R565" s="36"/>
      <c r="S565" s="36">
        <f>IF(ISNA(VLOOKUP(Table1[[#This Row],[Part Number]],'Multi-level BOM'!V$4:V$449,1,FALSE)),0,Table1[[#This Row],[Remaining Extended cost]])</f>
        <v>0</v>
      </c>
    </row>
    <row r="566" spans="1:19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10"/>
      <c r="M566" s="40"/>
      <c r="N566" s="49" t="e">
        <f>CEILING((Table1[[#This Row],[extended quantity]]-Table1[[#This Row],[quantity on-hand]])/Table1[[#This Row],[Minimum order quantity]],1)*Table1[[#This Row],[Minimum order quantity]]</f>
        <v>#DIV/0!</v>
      </c>
      <c r="O566" s="49" t="e">
        <f>Table1[[#This Row],[Order quantity]]+Table1[[#This Row],[quantity on-hand]]-Table1[[#This Row],[extended quantity]]</f>
        <v>#DIV/0!</v>
      </c>
      <c r="P566" s="51">
        <f>IFERROR(Table1[[#This Row],[Order quantity]]*(Table1[[#This Row],[Cost ]]+Table1[[#This Row],[shipping]]+Table1[[#This Row],[Tax]]),0)</f>
        <v>0</v>
      </c>
      <c r="Q566" s="36">
        <f>IFERROR(IF(Table1[[#This Row],[Order quantity]]=0,0,Table1[[#This Row],[leftover material]]*(Table1[[#This Row],[Cost ]]+Table1[[#This Row],[shipping]]+Table1[[#This Row],[Tax]])),0)</f>
        <v>0</v>
      </c>
      <c r="R566" s="36"/>
      <c r="S566" s="36">
        <f>IF(ISNA(VLOOKUP(Table1[[#This Row],[Part Number]],'Multi-level BOM'!V$4:V$449,1,FALSE)),0,Table1[[#This Row],[Remaining Extended cost]])</f>
        <v>0</v>
      </c>
    </row>
    <row r="567" spans="1:19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10"/>
      <c r="M567" s="40"/>
      <c r="N567" s="49" t="e">
        <f>CEILING((Table1[[#This Row],[extended quantity]]-Table1[[#This Row],[quantity on-hand]])/Table1[[#This Row],[Minimum order quantity]],1)*Table1[[#This Row],[Minimum order quantity]]</f>
        <v>#DIV/0!</v>
      </c>
      <c r="O567" s="49" t="e">
        <f>Table1[[#This Row],[Order quantity]]+Table1[[#This Row],[quantity on-hand]]-Table1[[#This Row],[extended quantity]]</f>
        <v>#DIV/0!</v>
      </c>
      <c r="P567" s="51">
        <f>IFERROR(Table1[[#This Row],[Order quantity]]*(Table1[[#This Row],[Cost ]]+Table1[[#This Row],[shipping]]+Table1[[#This Row],[Tax]]),0)</f>
        <v>0</v>
      </c>
      <c r="Q567" s="36">
        <f>IFERROR(IF(Table1[[#This Row],[Order quantity]]=0,0,Table1[[#This Row],[leftover material]]*(Table1[[#This Row],[Cost ]]+Table1[[#This Row],[shipping]]+Table1[[#This Row],[Tax]])),0)</f>
        <v>0</v>
      </c>
      <c r="R567" s="36"/>
      <c r="S567" s="36">
        <f>IF(ISNA(VLOOKUP(Table1[[#This Row],[Part Number]],'Multi-level BOM'!V$4:V$449,1,FALSE)),0,Table1[[#This Row],[Remaining Extended cost]])</f>
        <v>0</v>
      </c>
    </row>
    <row r="568" spans="1:19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10"/>
      <c r="M568" s="40"/>
      <c r="N568" s="49" t="e">
        <f>CEILING((Table1[[#This Row],[extended quantity]]-Table1[[#This Row],[quantity on-hand]])/Table1[[#This Row],[Minimum order quantity]],1)*Table1[[#This Row],[Minimum order quantity]]</f>
        <v>#DIV/0!</v>
      </c>
      <c r="O568" s="49" t="e">
        <f>Table1[[#This Row],[Order quantity]]+Table1[[#This Row],[quantity on-hand]]-Table1[[#This Row],[extended quantity]]</f>
        <v>#DIV/0!</v>
      </c>
      <c r="P568" s="51">
        <f>IFERROR(Table1[[#This Row],[Order quantity]]*(Table1[[#This Row],[Cost ]]+Table1[[#This Row],[shipping]]+Table1[[#This Row],[Tax]]),0)</f>
        <v>0</v>
      </c>
      <c r="Q568" s="36">
        <f>IFERROR(IF(Table1[[#This Row],[Order quantity]]=0,0,Table1[[#This Row],[leftover material]]*(Table1[[#This Row],[Cost ]]+Table1[[#This Row],[shipping]]+Table1[[#This Row],[Tax]])),0)</f>
        <v>0</v>
      </c>
      <c r="R568" s="36"/>
      <c r="S568" s="36">
        <f>IF(ISNA(VLOOKUP(Table1[[#This Row],[Part Number]],'Multi-level BOM'!V$4:V$449,1,FALSE)),0,Table1[[#This Row],[Remaining Extended cost]])</f>
        <v>0</v>
      </c>
    </row>
    <row r="569" spans="1:19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10"/>
      <c r="M569" s="40"/>
      <c r="N569" s="49" t="e">
        <f>CEILING((Table1[[#This Row],[extended quantity]]-Table1[[#This Row],[quantity on-hand]])/Table1[[#This Row],[Minimum order quantity]],1)*Table1[[#This Row],[Minimum order quantity]]</f>
        <v>#DIV/0!</v>
      </c>
      <c r="O569" s="49" t="e">
        <f>Table1[[#This Row],[Order quantity]]+Table1[[#This Row],[quantity on-hand]]-Table1[[#This Row],[extended quantity]]</f>
        <v>#DIV/0!</v>
      </c>
      <c r="P569" s="51">
        <f>IFERROR(Table1[[#This Row],[Order quantity]]*(Table1[[#This Row],[Cost ]]+Table1[[#This Row],[shipping]]+Table1[[#This Row],[Tax]]),0)</f>
        <v>0</v>
      </c>
      <c r="Q569" s="36">
        <f>IFERROR(IF(Table1[[#This Row],[Order quantity]]=0,0,Table1[[#This Row],[leftover material]]*(Table1[[#This Row],[Cost ]]+Table1[[#This Row],[shipping]]+Table1[[#This Row],[Tax]])),0)</f>
        <v>0</v>
      </c>
      <c r="R569" s="36"/>
      <c r="S569" s="36">
        <f>IF(ISNA(VLOOKUP(Table1[[#This Row],[Part Number]],'Multi-level BOM'!V$4:V$449,1,FALSE)),0,Table1[[#This Row],[Remaining Extended cost]])</f>
        <v>0</v>
      </c>
    </row>
    <row r="570" spans="1:19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10"/>
      <c r="M570" s="40"/>
      <c r="N570" s="49" t="e">
        <f>CEILING((Table1[[#This Row],[extended quantity]]-Table1[[#This Row],[quantity on-hand]])/Table1[[#This Row],[Minimum order quantity]],1)*Table1[[#This Row],[Minimum order quantity]]</f>
        <v>#DIV/0!</v>
      </c>
      <c r="O570" s="49" t="e">
        <f>Table1[[#This Row],[Order quantity]]+Table1[[#This Row],[quantity on-hand]]-Table1[[#This Row],[extended quantity]]</f>
        <v>#DIV/0!</v>
      </c>
      <c r="P570" s="51">
        <f>IFERROR(Table1[[#This Row],[Order quantity]]*(Table1[[#This Row],[Cost ]]+Table1[[#This Row],[shipping]]+Table1[[#This Row],[Tax]]),0)</f>
        <v>0</v>
      </c>
      <c r="Q570" s="36">
        <f>IFERROR(IF(Table1[[#This Row],[Order quantity]]=0,0,Table1[[#This Row],[leftover material]]*(Table1[[#This Row],[Cost ]]+Table1[[#This Row],[shipping]]+Table1[[#This Row],[Tax]])),0)</f>
        <v>0</v>
      </c>
      <c r="R570" s="36"/>
      <c r="S570" s="36">
        <f>IF(ISNA(VLOOKUP(Table1[[#This Row],[Part Number]],'Multi-level BOM'!V$4:V$449,1,FALSE)),0,Table1[[#This Row],[Remaining Extended cost]])</f>
        <v>0</v>
      </c>
    </row>
    <row r="571" spans="1:19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10"/>
      <c r="M571" s="40"/>
      <c r="N571" s="49" t="e">
        <f>CEILING((Table1[[#This Row],[extended quantity]]-Table1[[#This Row],[quantity on-hand]])/Table1[[#This Row],[Minimum order quantity]],1)*Table1[[#This Row],[Minimum order quantity]]</f>
        <v>#DIV/0!</v>
      </c>
      <c r="O571" s="49" t="e">
        <f>Table1[[#This Row],[Order quantity]]+Table1[[#This Row],[quantity on-hand]]-Table1[[#This Row],[extended quantity]]</f>
        <v>#DIV/0!</v>
      </c>
      <c r="P571" s="51">
        <f>IFERROR(Table1[[#This Row],[Order quantity]]*(Table1[[#This Row],[Cost ]]+Table1[[#This Row],[shipping]]+Table1[[#This Row],[Tax]]),0)</f>
        <v>0</v>
      </c>
      <c r="Q571" s="36">
        <f>IFERROR(IF(Table1[[#This Row],[Order quantity]]=0,0,Table1[[#This Row],[leftover material]]*(Table1[[#This Row],[Cost ]]+Table1[[#This Row],[shipping]]+Table1[[#This Row],[Tax]])),0)</f>
        <v>0</v>
      </c>
      <c r="R571" s="36"/>
      <c r="S571" s="36">
        <f>IF(ISNA(VLOOKUP(Table1[[#This Row],[Part Number]],'Multi-level BOM'!V$4:V$449,1,FALSE)),0,Table1[[#This Row],[Remaining Extended cost]])</f>
        <v>0</v>
      </c>
    </row>
    <row r="572" spans="1:19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10"/>
      <c r="M572" s="40"/>
      <c r="N572" s="49" t="e">
        <f>CEILING((Table1[[#This Row],[extended quantity]]-Table1[[#This Row],[quantity on-hand]])/Table1[[#This Row],[Minimum order quantity]],1)*Table1[[#This Row],[Minimum order quantity]]</f>
        <v>#DIV/0!</v>
      </c>
      <c r="O572" s="49" t="e">
        <f>Table1[[#This Row],[Order quantity]]+Table1[[#This Row],[quantity on-hand]]-Table1[[#This Row],[extended quantity]]</f>
        <v>#DIV/0!</v>
      </c>
      <c r="P572" s="51">
        <f>IFERROR(Table1[[#This Row],[Order quantity]]*(Table1[[#This Row],[Cost ]]+Table1[[#This Row],[shipping]]+Table1[[#This Row],[Tax]]),0)</f>
        <v>0</v>
      </c>
      <c r="Q572" s="36">
        <f>IFERROR(IF(Table1[[#This Row],[Order quantity]]=0,0,Table1[[#This Row],[leftover material]]*(Table1[[#This Row],[Cost ]]+Table1[[#This Row],[shipping]]+Table1[[#This Row],[Tax]])),0)</f>
        <v>0</v>
      </c>
      <c r="R572" s="36"/>
      <c r="S572" s="36">
        <f>IF(ISNA(VLOOKUP(Table1[[#This Row],[Part Number]],'Multi-level BOM'!V$4:V$449,1,FALSE)),0,Table1[[#This Row],[Remaining Extended cost]])</f>
        <v>0</v>
      </c>
    </row>
    <row r="573" spans="1:19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10"/>
      <c r="M573" s="40"/>
      <c r="N573" s="49" t="e">
        <f>CEILING((Table1[[#This Row],[extended quantity]]-Table1[[#This Row],[quantity on-hand]])/Table1[[#This Row],[Minimum order quantity]],1)*Table1[[#This Row],[Minimum order quantity]]</f>
        <v>#DIV/0!</v>
      </c>
      <c r="O573" s="49" t="e">
        <f>Table1[[#This Row],[Order quantity]]+Table1[[#This Row],[quantity on-hand]]-Table1[[#This Row],[extended quantity]]</f>
        <v>#DIV/0!</v>
      </c>
      <c r="P573" s="51">
        <f>IFERROR(Table1[[#This Row],[Order quantity]]*(Table1[[#This Row],[Cost ]]+Table1[[#This Row],[shipping]]+Table1[[#This Row],[Tax]]),0)</f>
        <v>0</v>
      </c>
      <c r="Q573" s="36">
        <f>IFERROR(IF(Table1[[#This Row],[Order quantity]]=0,0,Table1[[#This Row],[leftover material]]*(Table1[[#This Row],[Cost ]]+Table1[[#This Row],[shipping]]+Table1[[#This Row],[Tax]])),0)</f>
        <v>0</v>
      </c>
      <c r="R573" s="36"/>
      <c r="S573" s="36">
        <f>IF(ISNA(VLOOKUP(Table1[[#This Row],[Part Number]],'Multi-level BOM'!V$4:V$449,1,FALSE)),0,Table1[[#This Row],[Remaining Extended cost]])</f>
        <v>0</v>
      </c>
    </row>
    <row r="574" spans="1:19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10"/>
      <c r="M574" s="40"/>
      <c r="N574" s="49" t="e">
        <f>CEILING((Table1[[#This Row],[extended quantity]]-Table1[[#This Row],[quantity on-hand]])/Table1[[#This Row],[Minimum order quantity]],1)*Table1[[#This Row],[Minimum order quantity]]</f>
        <v>#DIV/0!</v>
      </c>
      <c r="O574" s="49" t="e">
        <f>Table1[[#This Row],[Order quantity]]+Table1[[#This Row],[quantity on-hand]]-Table1[[#This Row],[extended quantity]]</f>
        <v>#DIV/0!</v>
      </c>
      <c r="P574" s="51">
        <f>IFERROR(Table1[[#This Row],[Order quantity]]*(Table1[[#This Row],[Cost ]]+Table1[[#This Row],[shipping]]+Table1[[#This Row],[Tax]]),0)</f>
        <v>0</v>
      </c>
      <c r="Q574" s="36">
        <f>IFERROR(IF(Table1[[#This Row],[Order quantity]]=0,0,Table1[[#This Row],[leftover material]]*(Table1[[#This Row],[Cost ]]+Table1[[#This Row],[shipping]]+Table1[[#This Row],[Tax]])),0)</f>
        <v>0</v>
      </c>
      <c r="R574" s="36"/>
      <c r="S574" s="36">
        <f>IF(ISNA(VLOOKUP(Table1[[#This Row],[Part Number]],'Multi-level BOM'!V$4:V$449,1,FALSE)),0,Table1[[#This Row],[Remaining Extended cost]])</f>
        <v>0</v>
      </c>
    </row>
    <row r="575" spans="1:19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10"/>
      <c r="M575" s="40"/>
      <c r="N575" s="49" t="e">
        <f>CEILING((Table1[[#This Row],[extended quantity]]-Table1[[#This Row],[quantity on-hand]])/Table1[[#This Row],[Minimum order quantity]],1)*Table1[[#This Row],[Minimum order quantity]]</f>
        <v>#DIV/0!</v>
      </c>
      <c r="O575" s="49" t="e">
        <f>Table1[[#This Row],[Order quantity]]+Table1[[#This Row],[quantity on-hand]]-Table1[[#This Row],[extended quantity]]</f>
        <v>#DIV/0!</v>
      </c>
      <c r="P575" s="51">
        <f>IFERROR(Table1[[#This Row],[Order quantity]]*(Table1[[#This Row],[Cost ]]+Table1[[#This Row],[shipping]]+Table1[[#This Row],[Tax]]),0)</f>
        <v>0</v>
      </c>
      <c r="Q575" s="36">
        <f>IFERROR(IF(Table1[[#This Row],[Order quantity]]=0,0,Table1[[#This Row],[leftover material]]*(Table1[[#This Row],[Cost ]]+Table1[[#This Row],[shipping]]+Table1[[#This Row],[Tax]])),0)</f>
        <v>0</v>
      </c>
      <c r="R575" s="36"/>
      <c r="S575" s="36">
        <f>IF(ISNA(VLOOKUP(Table1[[#This Row],[Part Number]],'Multi-level BOM'!V$4:V$449,1,FALSE)),0,Table1[[#This Row],[Remaining Extended cost]])</f>
        <v>0</v>
      </c>
    </row>
    <row r="576" spans="1:19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10"/>
      <c r="M576" s="40"/>
      <c r="N576" s="49" t="e">
        <f>CEILING((Table1[[#This Row],[extended quantity]]-Table1[[#This Row],[quantity on-hand]])/Table1[[#This Row],[Minimum order quantity]],1)*Table1[[#This Row],[Minimum order quantity]]</f>
        <v>#DIV/0!</v>
      </c>
      <c r="O576" s="49" t="e">
        <f>Table1[[#This Row],[Order quantity]]+Table1[[#This Row],[quantity on-hand]]-Table1[[#This Row],[extended quantity]]</f>
        <v>#DIV/0!</v>
      </c>
      <c r="P576" s="51">
        <f>IFERROR(Table1[[#This Row],[Order quantity]]*(Table1[[#This Row],[Cost ]]+Table1[[#This Row],[shipping]]+Table1[[#This Row],[Tax]]),0)</f>
        <v>0</v>
      </c>
      <c r="Q576" s="36">
        <f>IFERROR(IF(Table1[[#This Row],[Order quantity]]=0,0,Table1[[#This Row],[leftover material]]*(Table1[[#This Row],[Cost ]]+Table1[[#This Row],[shipping]]+Table1[[#This Row],[Tax]])),0)</f>
        <v>0</v>
      </c>
      <c r="R576" s="36"/>
      <c r="S576" s="36">
        <f>IF(ISNA(VLOOKUP(Table1[[#This Row],[Part Number]],'Multi-level BOM'!V$4:V$449,1,FALSE)),0,Table1[[#This Row],[Remaining Extended cost]])</f>
        <v>0</v>
      </c>
    </row>
    <row r="577" spans="1:19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10"/>
      <c r="M577" s="40"/>
      <c r="N577" s="49" t="e">
        <f>CEILING((Table1[[#This Row],[extended quantity]]-Table1[[#This Row],[quantity on-hand]])/Table1[[#This Row],[Minimum order quantity]],1)*Table1[[#This Row],[Minimum order quantity]]</f>
        <v>#DIV/0!</v>
      </c>
      <c r="O577" s="49" t="e">
        <f>Table1[[#This Row],[Order quantity]]+Table1[[#This Row],[quantity on-hand]]-Table1[[#This Row],[extended quantity]]</f>
        <v>#DIV/0!</v>
      </c>
      <c r="P577" s="51">
        <f>IFERROR(Table1[[#This Row],[Order quantity]]*(Table1[[#This Row],[Cost ]]+Table1[[#This Row],[shipping]]+Table1[[#This Row],[Tax]]),0)</f>
        <v>0</v>
      </c>
      <c r="Q577" s="36">
        <f>IFERROR(IF(Table1[[#This Row],[Order quantity]]=0,0,Table1[[#This Row],[leftover material]]*(Table1[[#This Row],[Cost ]]+Table1[[#This Row],[shipping]]+Table1[[#This Row],[Tax]])),0)</f>
        <v>0</v>
      </c>
      <c r="R577" s="36"/>
      <c r="S577" s="36">
        <f>IF(ISNA(VLOOKUP(Table1[[#This Row],[Part Number]],'Multi-level BOM'!V$4:V$449,1,FALSE)),0,Table1[[#This Row],[Remaining Extended cost]])</f>
        <v>0</v>
      </c>
    </row>
    <row r="578" spans="1:19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10"/>
      <c r="M578" s="40"/>
      <c r="N578" s="49" t="e">
        <f>CEILING((Table1[[#This Row],[extended quantity]]-Table1[[#This Row],[quantity on-hand]])/Table1[[#This Row],[Minimum order quantity]],1)*Table1[[#This Row],[Minimum order quantity]]</f>
        <v>#DIV/0!</v>
      </c>
      <c r="O578" s="49" t="e">
        <f>Table1[[#This Row],[Order quantity]]+Table1[[#This Row],[quantity on-hand]]-Table1[[#This Row],[extended quantity]]</f>
        <v>#DIV/0!</v>
      </c>
      <c r="P578" s="51">
        <f>IFERROR(Table1[[#This Row],[Order quantity]]*(Table1[[#This Row],[Cost ]]+Table1[[#This Row],[shipping]]+Table1[[#This Row],[Tax]]),0)</f>
        <v>0</v>
      </c>
      <c r="Q578" s="36">
        <f>IFERROR(IF(Table1[[#This Row],[Order quantity]]=0,0,Table1[[#This Row],[leftover material]]*(Table1[[#This Row],[Cost ]]+Table1[[#This Row],[shipping]]+Table1[[#This Row],[Tax]])),0)</f>
        <v>0</v>
      </c>
      <c r="R578" s="36"/>
      <c r="S578" s="36">
        <f>IF(ISNA(VLOOKUP(Table1[[#This Row],[Part Number]],'Multi-level BOM'!V$4:V$449,1,FALSE)),0,Table1[[#This Row],[Remaining Extended cost]])</f>
        <v>0</v>
      </c>
    </row>
    <row r="579" spans="1:19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10"/>
      <c r="M579" s="40"/>
      <c r="N579" s="49" t="e">
        <f>CEILING((Table1[[#This Row],[extended quantity]]-Table1[[#This Row],[quantity on-hand]])/Table1[[#This Row],[Minimum order quantity]],1)*Table1[[#This Row],[Minimum order quantity]]</f>
        <v>#DIV/0!</v>
      </c>
      <c r="O579" s="49" t="e">
        <f>Table1[[#This Row],[Order quantity]]+Table1[[#This Row],[quantity on-hand]]-Table1[[#This Row],[extended quantity]]</f>
        <v>#DIV/0!</v>
      </c>
      <c r="P579" s="51">
        <f>IFERROR(Table1[[#This Row],[Order quantity]]*(Table1[[#This Row],[Cost ]]+Table1[[#This Row],[shipping]]+Table1[[#This Row],[Tax]]),0)</f>
        <v>0</v>
      </c>
      <c r="Q579" s="36">
        <f>IFERROR(IF(Table1[[#This Row],[Order quantity]]=0,0,Table1[[#This Row],[leftover material]]*(Table1[[#This Row],[Cost ]]+Table1[[#This Row],[shipping]]+Table1[[#This Row],[Tax]])),0)</f>
        <v>0</v>
      </c>
      <c r="R579" s="36"/>
      <c r="S579" s="36">
        <f>IF(ISNA(VLOOKUP(Table1[[#This Row],[Part Number]],'Multi-level BOM'!V$4:V$449,1,FALSE)),0,Table1[[#This Row],[Remaining Extended cost]])</f>
        <v>0</v>
      </c>
    </row>
    <row r="580" spans="1:19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10"/>
      <c r="M580" s="40"/>
      <c r="N580" s="49" t="e">
        <f>CEILING((Table1[[#This Row],[extended quantity]]-Table1[[#This Row],[quantity on-hand]])/Table1[[#This Row],[Minimum order quantity]],1)*Table1[[#This Row],[Minimum order quantity]]</f>
        <v>#DIV/0!</v>
      </c>
      <c r="O580" s="49" t="e">
        <f>Table1[[#This Row],[Order quantity]]+Table1[[#This Row],[quantity on-hand]]-Table1[[#This Row],[extended quantity]]</f>
        <v>#DIV/0!</v>
      </c>
      <c r="P580" s="51">
        <f>IFERROR(Table1[[#This Row],[Order quantity]]*(Table1[[#This Row],[Cost ]]+Table1[[#This Row],[shipping]]+Table1[[#This Row],[Tax]]),0)</f>
        <v>0</v>
      </c>
      <c r="Q580" s="36">
        <f>IFERROR(IF(Table1[[#This Row],[Order quantity]]=0,0,Table1[[#This Row],[leftover material]]*(Table1[[#This Row],[Cost ]]+Table1[[#This Row],[shipping]]+Table1[[#This Row],[Tax]])),0)</f>
        <v>0</v>
      </c>
      <c r="R580" s="36"/>
      <c r="S580" s="36">
        <f>IF(ISNA(VLOOKUP(Table1[[#This Row],[Part Number]],'Multi-level BOM'!V$4:V$449,1,FALSE)),0,Table1[[#This Row],[Remaining Extended cost]])</f>
        <v>0</v>
      </c>
    </row>
    <row r="581" spans="1:19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10"/>
      <c r="M581" s="40"/>
      <c r="N581" s="49" t="e">
        <f>CEILING((Table1[[#This Row],[extended quantity]]-Table1[[#This Row],[quantity on-hand]])/Table1[[#This Row],[Minimum order quantity]],1)*Table1[[#This Row],[Minimum order quantity]]</f>
        <v>#DIV/0!</v>
      </c>
      <c r="O581" s="49" t="e">
        <f>Table1[[#This Row],[Order quantity]]+Table1[[#This Row],[quantity on-hand]]-Table1[[#This Row],[extended quantity]]</f>
        <v>#DIV/0!</v>
      </c>
      <c r="P581" s="51">
        <f>IFERROR(Table1[[#This Row],[Order quantity]]*(Table1[[#This Row],[Cost ]]+Table1[[#This Row],[shipping]]+Table1[[#This Row],[Tax]]),0)</f>
        <v>0</v>
      </c>
      <c r="Q581" s="36">
        <f>IFERROR(IF(Table1[[#This Row],[Order quantity]]=0,0,Table1[[#This Row],[leftover material]]*(Table1[[#This Row],[Cost ]]+Table1[[#This Row],[shipping]]+Table1[[#This Row],[Tax]])),0)</f>
        <v>0</v>
      </c>
      <c r="R581" s="36"/>
      <c r="S581" s="36">
        <f>IF(ISNA(VLOOKUP(Table1[[#This Row],[Part Number]],'Multi-level BOM'!V$4:V$449,1,FALSE)),0,Table1[[#This Row],[Remaining Extended cost]])</f>
        <v>0</v>
      </c>
    </row>
    <row r="582" spans="1:19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10"/>
      <c r="M582" s="40"/>
      <c r="N582" s="49" t="e">
        <f>CEILING((Table1[[#This Row],[extended quantity]]-Table1[[#This Row],[quantity on-hand]])/Table1[[#This Row],[Minimum order quantity]],1)*Table1[[#This Row],[Minimum order quantity]]</f>
        <v>#DIV/0!</v>
      </c>
      <c r="O582" s="49" t="e">
        <f>Table1[[#This Row],[Order quantity]]+Table1[[#This Row],[quantity on-hand]]-Table1[[#This Row],[extended quantity]]</f>
        <v>#DIV/0!</v>
      </c>
      <c r="P582" s="51">
        <f>IFERROR(Table1[[#This Row],[Order quantity]]*(Table1[[#This Row],[Cost ]]+Table1[[#This Row],[shipping]]+Table1[[#This Row],[Tax]]),0)</f>
        <v>0</v>
      </c>
      <c r="Q582" s="36">
        <f>IFERROR(IF(Table1[[#This Row],[Order quantity]]=0,0,Table1[[#This Row],[leftover material]]*(Table1[[#This Row],[Cost ]]+Table1[[#This Row],[shipping]]+Table1[[#This Row],[Tax]])),0)</f>
        <v>0</v>
      </c>
      <c r="R582" s="36"/>
      <c r="S582" s="36">
        <f>IF(ISNA(VLOOKUP(Table1[[#This Row],[Part Number]],'Multi-level BOM'!V$4:V$449,1,FALSE)),0,Table1[[#This Row],[Remaining Extended cost]])</f>
        <v>0</v>
      </c>
    </row>
    <row r="583" spans="1:19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10"/>
      <c r="M583" s="40"/>
      <c r="N583" s="49" t="e">
        <f>CEILING((Table1[[#This Row],[extended quantity]]-Table1[[#This Row],[quantity on-hand]])/Table1[[#This Row],[Minimum order quantity]],1)*Table1[[#This Row],[Minimum order quantity]]</f>
        <v>#DIV/0!</v>
      </c>
      <c r="O583" s="49" t="e">
        <f>Table1[[#This Row],[Order quantity]]+Table1[[#This Row],[quantity on-hand]]-Table1[[#This Row],[extended quantity]]</f>
        <v>#DIV/0!</v>
      </c>
      <c r="P583" s="51">
        <f>IFERROR(Table1[[#This Row],[Order quantity]]*(Table1[[#This Row],[Cost ]]+Table1[[#This Row],[shipping]]+Table1[[#This Row],[Tax]]),0)</f>
        <v>0</v>
      </c>
      <c r="Q583" s="36">
        <f>IFERROR(IF(Table1[[#This Row],[Order quantity]]=0,0,Table1[[#This Row],[leftover material]]*(Table1[[#This Row],[Cost ]]+Table1[[#This Row],[shipping]]+Table1[[#This Row],[Tax]])),0)</f>
        <v>0</v>
      </c>
      <c r="R583" s="36"/>
      <c r="S583" s="36">
        <f>IF(ISNA(VLOOKUP(Table1[[#This Row],[Part Number]],'Multi-level BOM'!V$4:V$449,1,FALSE)),0,Table1[[#This Row],[Remaining Extended cost]])</f>
        <v>0</v>
      </c>
    </row>
    <row r="584" spans="1:19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10"/>
      <c r="M584" s="40"/>
      <c r="N584" s="49" t="e">
        <f>CEILING((Table1[[#This Row],[extended quantity]]-Table1[[#This Row],[quantity on-hand]])/Table1[[#This Row],[Minimum order quantity]],1)*Table1[[#This Row],[Minimum order quantity]]</f>
        <v>#DIV/0!</v>
      </c>
      <c r="O584" s="49" t="e">
        <f>Table1[[#This Row],[Order quantity]]+Table1[[#This Row],[quantity on-hand]]-Table1[[#This Row],[extended quantity]]</f>
        <v>#DIV/0!</v>
      </c>
      <c r="P584" s="51">
        <f>IFERROR(Table1[[#This Row],[Order quantity]]*(Table1[[#This Row],[Cost ]]+Table1[[#This Row],[shipping]]+Table1[[#This Row],[Tax]]),0)</f>
        <v>0</v>
      </c>
      <c r="Q584" s="36">
        <f>IFERROR(IF(Table1[[#This Row],[Order quantity]]=0,0,Table1[[#This Row],[leftover material]]*(Table1[[#This Row],[Cost ]]+Table1[[#This Row],[shipping]]+Table1[[#This Row],[Tax]])),0)</f>
        <v>0</v>
      </c>
      <c r="R584" s="36"/>
      <c r="S584" s="36">
        <f>IF(ISNA(VLOOKUP(Table1[[#This Row],[Part Number]],'Multi-level BOM'!V$4:V$449,1,FALSE)),0,Table1[[#This Row],[Remaining Extended cost]])</f>
        <v>0</v>
      </c>
    </row>
    <row r="585" spans="1:19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10"/>
      <c r="M585" s="40"/>
      <c r="N585" s="49" t="e">
        <f>CEILING((Table1[[#This Row],[extended quantity]]-Table1[[#This Row],[quantity on-hand]])/Table1[[#This Row],[Minimum order quantity]],1)*Table1[[#This Row],[Minimum order quantity]]</f>
        <v>#DIV/0!</v>
      </c>
      <c r="O585" s="49" t="e">
        <f>Table1[[#This Row],[Order quantity]]+Table1[[#This Row],[quantity on-hand]]-Table1[[#This Row],[extended quantity]]</f>
        <v>#DIV/0!</v>
      </c>
      <c r="P585" s="51">
        <f>IFERROR(Table1[[#This Row],[Order quantity]]*(Table1[[#This Row],[Cost ]]+Table1[[#This Row],[shipping]]+Table1[[#This Row],[Tax]]),0)</f>
        <v>0</v>
      </c>
      <c r="Q585" s="36">
        <f>IFERROR(IF(Table1[[#This Row],[Order quantity]]=0,0,Table1[[#This Row],[leftover material]]*(Table1[[#This Row],[Cost ]]+Table1[[#This Row],[shipping]]+Table1[[#This Row],[Tax]])),0)</f>
        <v>0</v>
      </c>
      <c r="R585" s="36"/>
      <c r="S585" s="36">
        <f>IF(ISNA(VLOOKUP(Table1[[#This Row],[Part Number]],'Multi-level BOM'!V$4:V$449,1,FALSE)),0,Table1[[#This Row],[Remaining Extended cost]])</f>
        <v>0</v>
      </c>
    </row>
    <row r="586" spans="1:19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10"/>
      <c r="M586" s="40"/>
      <c r="N586" s="49" t="e">
        <f>CEILING((Table1[[#This Row],[extended quantity]]-Table1[[#This Row],[quantity on-hand]])/Table1[[#This Row],[Minimum order quantity]],1)*Table1[[#This Row],[Minimum order quantity]]</f>
        <v>#DIV/0!</v>
      </c>
      <c r="O586" s="49" t="e">
        <f>Table1[[#This Row],[Order quantity]]+Table1[[#This Row],[quantity on-hand]]-Table1[[#This Row],[extended quantity]]</f>
        <v>#DIV/0!</v>
      </c>
      <c r="P586" s="51">
        <f>IFERROR(Table1[[#This Row],[Order quantity]]*(Table1[[#This Row],[Cost ]]+Table1[[#This Row],[shipping]]+Table1[[#This Row],[Tax]]),0)</f>
        <v>0</v>
      </c>
      <c r="Q586" s="36">
        <f>IFERROR(IF(Table1[[#This Row],[Order quantity]]=0,0,Table1[[#This Row],[leftover material]]*(Table1[[#This Row],[Cost ]]+Table1[[#This Row],[shipping]]+Table1[[#This Row],[Tax]])),0)</f>
        <v>0</v>
      </c>
      <c r="R586" s="36"/>
      <c r="S586" s="36">
        <f>IF(ISNA(VLOOKUP(Table1[[#This Row],[Part Number]],'Multi-level BOM'!V$4:V$449,1,FALSE)),0,Table1[[#This Row],[Remaining Extended cost]])</f>
        <v>0</v>
      </c>
    </row>
    <row r="587" spans="1:19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10"/>
      <c r="M587" s="40"/>
      <c r="N587" s="49" t="e">
        <f>CEILING((Table1[[#This Row],[extended quantity]]-Table1[[#This Row],[quantity on-hand]])/Table1[[#This Row],[Minimum order quantity]],1)*Table1[[#This Row],[Minimum order quantity]]</f>
        <v>#DIV/0!</v>
      </c>
      <c r="O587" s="49" t="e">
        <f>Table1[[#This Row],[Order quantity]]+Table1[[#This Row],[quantity on-hand]]-Table1[[#This Row],[extended quantity]]</f>
        <v>#DIV/0!</v>
      </c>
      <c r="P587" s="51">
        <f>IFERROR(Table1[[#This Row],[Order quantity]]*(Table1[[#This Row],[Cost ]]+Table1[[#This Row],[shipping]]+Table1[[#This Row],[Tax]]),0)</f>
        <v>0</v>
      </c>
      <c r="Q587" s="36">
        <f>IFERROR(IF(Table1[[#This Row],[Order quantity]]=0,0,Table1[[#This Row],[leftover material]]*(Table1[[#This Row],[Cost ]]+Table1[[#This Row],[shipping]]+Table1[[#This Row],[Tax]])),0)</f>
        <v>0</v>
      </c>
      <c r="R587" s="36"/>
      <c r="S587" s="36">
        <f>IF(ISNA(VLOOKUP(Table1[[#This Row],[Part Number]],'Multi-level BOM'!V$4:V$449,1,FALSE)),0,Table1[[#This Row],[Remaining Extended cost]])</f>
        <v>0</v>
      </c>
    </row>
    <row r="588" spans="1:19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10"/>
      <c r="M588" s="40"/>
      <c r="N588" s="49" t="e">
        <f>CEILING((Table1[[#This Row],[extended quantity]]-Table1[[#This Row],[quantity on-hand]])/Table1[[#This Row],[Minimum order quantity]],1)*Table1[[#This Row],[Minimum order quantity]]</f>
        <v>#DIV/0!</v>
      </c>
      <c r="O588" s="49" t="e">
        <f>Table1[[#This Row],[Order quantity]]+Table1[[#This Row],[quantity on-hand]]-Table1[[#This Row],[extended quantity]]</f>
        <v>#DIV/0!</v>
      </c>
      <c r="P588" s="51">
        <f>IFERROR(Table1[[#This Row],[Order quantity]]*(Table1[[#This Row],[Cost ]]+Table1[[#This Row],[shipping]]+Table1[[#This Row],[Tax]]),0)</f>
        <v>0</v>
      </c>
      <c r="Q588" s="36">
        <f>IFERROR(IF(Table1[[#This Row],[Order quantity]]=0,0,Table1[[#This Row],[leftover material]]*(Table1[[#This Row],[Cost ]]+Table1[[#This Row],[shipping]]+Table1[[#This Row],[Tax]])),0)</f>
        <v>0</v>
      </c>
      <c r="R588" s="36"/>
      <c r="S588" s="36">
        <f>IF(ISNA(VLOOKUP(Table1[[#This Row],[Part Number]],'Multi-level BOM'!V$4:V$449,1,FALSE)),0,Table1[[#This Row],[Remaining Extended cost]])</f>
        <v>0</v>
      </c>
    </row>
    <row r="589" spans="1:19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10"/>
      <c r="M589" s="40"/>
      <c r="N589" s="49" t="e">
        <f>CEILING((Table1[[#This Row],[extended quantity]]-Table1[[#This Row],[quantity on-hand]])/Table1[[#This Row],[Minimum order quantity]],1)*Table1[[#This Row],[Minimum order quantity]]</f>
        <v>#DIV/0!</v>
      </c>
      <c r="O589" s="49" t="e">
        <f>Table1[[#This Row],[Order quantity]]+Table1[[#This Row],[quantity on-hand]]-Table1[[#This Row],[extended quantity]]</f>
        <v>#DIV/0!</v>
      </c>
      <c r="P589" s="51">
        <f>IFERROR(Table1[[#This Row],[Order quantity]]*(Table1[[#This Row],[Cost ]]+Table1[[#This Row],[shipping]]+Table1[[#This Row],[Tax]]),0)</f>
        <v>0</v>
      </c>
      <c r="Q589" s="36">
        <f>IFERROR(IF(Table1[[#This Row],[Order quantity]]=0,0,Table1[[#This Row],[leftover material]]*(Table1[[#This Row],[Cost ]]+Table1[[#This Row],[shipping]]+Table1[[#This Row],[Tax]])),0)</f>
        <v>0</v>
      </c>
      <c r="R589" s="36"/>
      <c r="S589" s="36">
        <f>IF(ISNA(VLOOKUP(Table1[[#This Row],[Part Number]],'Multi-level BOM'!V$4:V$449,1,FALSE)),0,Table1[[#This Row],[Remaining Extended cost]])</f>
        <v>0</v>
      </c>
    </row>
    <row r="590" spans="1:19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10"/>
      <c r="M590" s="40"/>
      <c r="N590" s="49" t="e">
        <f>CEILING((Table1[[#This Row],[extended quantity]]-Table1[[#This Row],[quantity on-hand]])/Table1[[#This Row],[Minimum order quantity]],1)*Table1[[#This Row],[Minimum order quantity]]</f>
        <v>#DIV/0!</v>
      </c>
      <c r="O590" s="49" t="e">
        <f>Table1[[#This Row],[Order quantity]]+Table1[[#This Row],[quantity on-hand]]-Table1[[#This Row],[extended quantity]]</f>
        <v>#DIV/0!</v>
      </c>
      <c r="P590" s="51">
        <f>IFERROR(Table1[[#This Row],[Order quantity]]*(Table1[[#This Row],[Cost ]]+Table1[[#This Row],[shipping]]+Table1[[#This Row],[Tax]]),0)</f>
        <v>0</v>
      </c>
      <c r="Q590" s="36">
        <f>IFERROR(IF(Table1[[#This Row],[Order quantity]]=0,0,Table1[[#This Row],[leftover material]]*(Table1[[#This Row],[Cost ]]+Table1[[#This Row],[shipping]]+Table1[[#This Row],[Tax]])),0)</f>
        <v>0</v>
      </c>
      <c r="R590" s="36"/>
      <c r="S590" s="36">
        <f>IF(ISNA(VLOOKUP(Table1[[#This Row],[Part Number]],'Multi-level BOM'!V$4:V$449,1,FALSE)),0,Table1[[#This Row],[Remaining Extended cost]])</f>
        <v>0</v>
      </c>
    </row>
    <row r="591" spans="1:19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10"/>
      <c r="M591" s="40"/>
      <c r="N591" s="49" t="e">
        <f>CEILING((Table1[[#This Row],[extended quantity]]-Table1[[#This Row],[quantity on-hand]])/Table1[[#This Row],[Minimum order quantity]],1)*Table1[[#This Row],[Minimum order quantity]]</f>
        <v>#DIV/0!</v>
      </c>
      <c r="O591" s="49" t="e">
        <f>Table1[[#This Row],[Order quantity]]+Table1[[#This Row],[quantity on-hand]]-Table1[[#This Row],[extended quantity]]</f>
        <v>#DIV/0!</v>
      </c>
      <c r="P591" s="51">
        <f>IFERROR(Table1[[#This Row],[Order quantity]]*(Table1[[#This Row],[Cost ]]+Table1[[#This Row],[shipping]]+Table1[[#This Row],[Tax]]),0)</f>
        <v>0</v>
      </c>
      <c r="Q591" s="36">
        <f>IFERROR(IF(Table1[[#This Row],[Order quantity]]=0,0,Table1[[#This Row],[leftover material]]*(Table1[[#This Row],[Cost ]]+Table1[[#This Row],[shipping]]+Table1[[#This Row],[Tax]])),0)</f>
        <v>0</v>
      </c>
      <c r="R591" s="36"/>
      <c r="S591" s="36">
        <f>IF(ISNA(VLOOKUP(Table1[[#This Row],[Part Number]],'Multi-level BOM'!V$4:V$449,1,FALSE)),0,Table1[[#This Row],[Remaining Extended cost]])</f>
        <v>0</v>
      </c>
    </row>
    <row r="592" spans="1:19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10"/>
      <c r="M592" s="40"/>
      <c r="N592" s="49" t="e">
        <f>CEILING((Table1[[#This Row],[extended quantity]]-Table1[[#This Row],[quantity on-hand]])/Table1[[#This Row],[Minimum order quantity]],1)*Table1[[#This Row],[Minimum order quantity]]</f>
        <v>#DIV/0!</v>
      </c>
      <c r="O592" s="49" t="e">
        <f>Table1[[#This Row],[Order quantity]]+Table1[[#This Row],[quantity on-hand]]-Table1[[#This Row],[extended quantity]]</f>
        <v>#DIV/0!</v>
      </c>
      <c r="P592" s="51">
        <f>IFERROR(Table1[[#This Row],[Order quantity]]*(Table1[[#This Row],[Cost ]]+Table1[[#This Row],[shipping]]+Table1[[#This Row],[Tax]]),0)</f>
        <v>0</v>
      </c>
      <c r="Q592" s="36">
        <f>IFERROR(IF(Table1[[#This Row],[Order quantity]]=0,0,Table1[[#This Row],[leftover material]]*(Table1[[#This Row],[Cost ]]+Table1[[#This Row],[shipping]]+Table1[[#This Row],[Tax]])),0)</f>
        <v>0</v>
      </c>
      <c r="R592" s="36"/>
      <c r="S592" s="36">
        <f>IF(ISNA(VLOOKUP(Table1[[#This Row],[Part Number]],'Multi-level BOM'!V$4:V$449,1,FALSE)),0,Table1[[#This Row],[Remaining Extended cost]])</f>
        <v>0</v>
      </c>
    </row>
    <row r="593" spans="1:19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10"/>
      <c r="M593" s="40"/>
      <c r="N593" s="49" t="e">
        <f>CEILING((Table1[[#This Row],[extended quantity]]-Table1[[#This Row],[quantity on-hand]])/Table1[[#This Row],[Minimum order quantity]],1)*Table1[[#This Row],[Minimum order quantity]]</f>
        <v>#DIV/0!</v>
      </c>
      <c r="O593" s="49" t="e">
        <f>Table1[[#This Row],[Order quantity]]+Table1[[#This Row],[quantity on-hand]]-Table1[[#This Row],[extended quantity]]</f>
        <v>#DIV/0!</v>
      </c>
      <c r="P593" s="51">
        <f>IFERROR(Table1[[#This Row],[Order quantity]]*(Table1[[#This Row],[Cost ]]+Table1[[#This Row],[shipping]]+Table1[[#This Row],[Tax]]),0)</f>
        <v>0</v>
      </c>
      <c r="Q593" s="36">
        <f>IFERROR(IF(Table1[[#This Row],[Order quantity]]=0,0,Table1[[#This Row],[leftover material]]*(Table1[[#This Row],[Cost ]]+Table1[[#This Row],[shipping]]+Table1[[#This Row],[Tax]])),0)</f>
        <v>0</v>
      </c>
      <c r="R593" s="36"/>
      <c r="S593" s="36">
        <f>IF(ISNA(VLOOKUP(Table1[[#This Row],[Part Number]],'Multi-level BOM'!V$4:V$449,1,FALSE)),0,Table1[[#This Row],[Remaining Extended cost]])</f>
        <v>0</v>
      </c>
    </row>
    <row r="594" spans="1:19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10"/>
      <c r="M594" s="40"/>
      <c r="N594" s="49" t="e">
        <f>CEILING((Table1[[#This Row],[extended quantity]]-Table1[[#This Row],[quantity on-hand]])/Table1[[#This Row],[Minimum order quantity]],1)*Table1[[#This Row],[Minimum order quantity]]</f>
        <v>#DIV/0!</v>
      </c>
      <c r="O594" s="49" t="e">
        <f>Table1[[#This Row],[Order quantity]]+Table1[[#This Row],[quantity on-hand]]-Table1[[#This Row],[extended quantity]]</f>
        <v>#DIV/0!</v>
      </c>
      <c r="P594" s="51">
        <f>IFERROR(Table1[[#This Row],[Order quantity]]*(Table1[[#This Row],[Cost ]]+Table1[[#This Row],[shipping]]+Table1[[#This Row],[Tax]]),0)</f>
        <v>0</v>
      </c>
      <c r="Q594" s="36">
        <f>IFERROR(IF(Table1[[#This Row],[Order quantity]]=0,0,Table1[[#This Row],[leftover material]]*(Table1[[#This Row],[Cost ]]+Table1[[#This Row],[shipping]]+Table1[[#This Row],[Tax]])),0)</f>
        <v>0</v>
      </c>
      <c r="R594" s="36"/>
      <c r="S594" s="36">
        <f>IF(ISNA(VLOOKUP(Table1[[#This Row],[Part Number]],'Multi-level BOM'!V$4:V$449,1,FALSE)),0,Table1[[#This Row],[Remaining Extended cost]])</f>
        <v>0</v>
      </c>
    </row>
    <row r="595" spans="1:19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10"/>
      <c r="M595" s="40"/>
      <c r="N595" s="49" t="e">
        <f>CEILING((Table1[[#This Row],[extended quantity]]-Table1[[#This Row],[quantity on-hand]])/Table1[[#This Row],[Minimum order quantity]],1)*Table1[[#This Row],[Minimum order quantity]]</f>
        <v>#DIV/0!</v>
      </c>
      <c r="O595" s="49" t="e">
        <f>Table1[[#This Row],[Order quantity]]+Table1[[#This Row],[quantity on-hand]]-Table1[[#This Row],[extended quantity]]</f>
        <v>#DIV/0!</v>
      </c>
      <c r="P595" s="51">
        <f>IFERROR(Table1[[#This Row],[Order quantity]]*(Table1[[#This Row],[Cost ]]+Table1[[#This Row],[shipping]]+Table1[[#This Row],[Tax]]),0)</f>
        <v>0</v>
      </c>
      <c r="Q595" s="36">
        <f>IFERROR(IF(Table1[[#This Row],[Order quantity]]=0,0,Table1[[#This Row],[leftover material]]*(Table1[[#This Row],[Cost ]]+Table1[[#This Row],[shipping]]+Table1[[#This Row],[Tax]])),0)</f>
        <v>0</v>
      </c>
      <c r="R595" s="36"/>
      <c r="S595" s="36">
        <f>IF(ISNA(VLOOKUP(Table1[[#This Row],[Part Number]],'Multi-level BOM'!V$4:V$449,1,FALSE)),0,Table1[[#This Row],[Remaining Extended cost]])</f>
        <v>0</v>
      </c>
    </row>
    <row r="596" spans="1:19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10"/>
      <c r="M596" s="40"/>
      <c r="N596" s="49" t="e">
        <f>CEILING((Table1[[#This Row],[extended quantity]]-Table1[[#This Row],[quantity on-hand]])/Table1[[#This Row],[Minimum order quantity]],1)*Table1[[#This Row],[Minimum order quantity]]</f>
        <v>#DIV/0!</v>
      </c>
      <c r="O596" s="49" t="e">
        <f>Table1[[#This Row],[Order quantity]]+Table1[[#This Row],[quantity on-hand]]-Table1[[#This Row],[extended quantity]]</f>
        <v>#DIV/0!</v>
      </c>
      <c r="P596" s="51">
        <f>IFERROR(Table1[[#This Row],[Order quantity]]*(Table1[[#This Row],[Cost ]]+Table1[[#This Row],[shipping]]+Table1[[#This Row],[Tax]]),0)</f>
        <v>0</v>
      </c>
      <c r="Q596" s="36">
        <f>IFERROR(IF(Table1[[#This Row],[Order quantity]]=0,0,Table1[[#This Row],[leftover material]]*(Table1[[#This Row],[Cost ]]+Table1[[#This Row],[shipping]]+Table1[[#This Row],[Tax]])),0)</f>
        <v>0</v>
      </c>
      <c r="R596" s="36"/>
      <c r="S596" s="36">
        <f>IF(ISNA(VLOOKUP(Table1[[#This Row],[Part Number]],'Multi-level BOM'!V$4:V$449,1,FALSE)),0,Table1[[#This Row],[Remaining Extended cost]])</f>
        <v>0</v>
      </c>
    </row>
    <row r="597" spans="1:19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10"/>
      <c r="M597" s="40"/>
      <c r="N597" s="49" t="e">
        <f>CEILING((Table1[[#This Row],[extended quantity]]-Table1[[#This Row],[quantity on-hand]])/Table1[[#This Row],[Minimum order quantity]],1)*Table1[[#This Row],[Minimum order quantity]]</f>
        <v>#DIV/0!</v>
      </c>
      <c r="O597" s="49" t="e">
        <f>Table1[[#This Row],[Order quantity]]+Table1[[#This Row],[quantity on-hand]]-Table1[[#This Row],[extended quantity]]</f>
        <v>#DIV/0!</v>
      </c>
      <c r="P597" s="51">
        <f>IFERROR(Table1[[#This Row],[Order quantity]]*(Table1[[#This Row],[Cost ]]+Table1[[#This Row],[shipping]]+Table1[[#This Row],[Tax]]),0)</f>
        <v>0</v>
      </c>
      <c r="Q597" s="36">
        <f>IFERROR(IF(Table1[[#This Row],[Order quantity]]=0,0,Table1[[#This Row],[leftover material]]*(Table1[[#This Row],[Cost ]]+Table1[[#This Row],[shipping]]+Table1[[#This Row],[Tax]])),0)</f>
        <v>0</v>
      </c>
      <c r="R597" s="36"/>
      <c r="S597" s="36">
        <f>IF(ISNA(VLOOKUP(Table1[[#This Row],[Part Number]],'Multi-level BOM'!V$4:V$449,1,FALSE)),0,Table1[[#This Row],[Remaining Extended cost]])</f>
        <v>0</v>
      </c>
    </row>
    <row r="598" spans="1:19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10"/>
      <c r="M598" s="40"/>
      <c r="N598" s="49" t="e">
        <f>CEILING((Table1[[#This Row],[extended quantity]]-Table1[[#This Row],[quantity on-hand]])/Table1[[#This Row],[Minimum order quantity]],1)*Table1[[#This Row],[Minimum order quantity]]</f>
        <v>#DIV/0!</v>
      </c>
      <c r="O598" s="49" t="e">
        <f>Table1[[#This Row],[Order quantity]]+Table1[[#This Row],[quantity on-hand]]-Table1[[#This Row],[extended quantity]]</f>
        <v>#DIV/0!</v>
      </c>
      <c r="P598" s="51">
        <f>IFERROR(Table1[[#This Row],[Order quantity]]*(Table1[[#This Row],[Cost ]]+Table1[[#This Row],[shipping]]+Table1[[#This Row],[Tax]]),0)</f>
        <v>0</v>
      </c>
      <c r="Q598" s="36">
        <f>IFERROR(IF(Table1[[#This Row],[Order quantity]]=0,0,Table1[[#This Row],[leftover material]]*(Table1[[#This Row],[Cost ]]+Table1[[#This Row],[shipping]]+Table1[[#This Row],[Tax]])),0)</f>
        <v>0</v>
      </c>
      <c r="R598" s="36"/>
      <c r="S598" s="36">
        <f>IF(ISNA(VLOOKUP(Table1[[#This Row],[Part Number]],'Multi-level BOM'!V$4:V$449,1,FALSE)),0,Table1[[#This Row],[Remaining Extended cost]])</f>
        <v>0</v>
      </c>
    </row>
    <row r="599" spans="1:19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10"/>
      <c r="M599" s="40"/>
      <c r="N599" s="49" t="e">
        <f>CEILING((Table1[[#This Row],[extended quantity]]-Table1[[#This Row],[quantity on-hand]])/Table1[[#This Row],[Minimum order quantity]],1)*Table1[[#This Row],[Minimum order quantity]]</f>
        <v>#DIV/0!</v>
      </c>
      <c r="O599" s="49" t="e">
        <f>Table1[[#This Row],[Order quantity]]+Table1[[#This Row],[quantity on-hand]]-Table1[[#This Row],[extended quantity]]</f>
        <v>#DIV/0!</v>
      </c>
      <c r="P599" s="51">
        <f>IFERROR(Table1[[#This Row],[Order quantity]]*(Table1[[#This Row],[Cost ]]+Table1[[#This Row],[shipping]]+Table1[[#This Row],[Tax]]),0)</f>
        <v>0</v>
      </c>
      <c r="Q599" s="36">
        <f>IFERROR(IF(Table1[[#This Row],[Order quantity]]=0,0,Table1[[#This Row],[leftover material]]*(Table1[[#This Row],[Cost ]]+Table1[[#This Row],[shipping]]+Table1[[#This Row],[Tax]])),0)</f>
        <v>0</v>
      </c>
      <c r="R599" s="36"/>
      <c r="S599" s="36">
        <f>IF(ISNA(VLOOKUP(Table1[[#This Row],[Part Number]],'Multi-level BOM'!V$4:V$449,1,FALSE)),0,Table1[[#This Row],[Remaining Extended cost]])</f>
        <v>0</v>
      </c>
    </row>
    <row r="600" spans="1:19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10"/>
      <c r="M600" s="40"/>
      <c r="N600" s="49" t="e">
        <f>CEILING((Table1[[#This Row],[extended quantity]]-Table1[[#This Row],[quantity on-hand]])/Table1[[#This Row],[Minimum order quantity]],1)*Table1[[#This Row],[Minimum order quantity]]</f>
        <v>#DIV/0!</v>
      </c>
      <c r="O600" s="49" t="e">
        <f>Table1[[#This Row],[Order quantity]]+Table1[[#This Row],[quantity on-hand]]-Table1[[#This Row],[extended quantity]]</f>
        <v>#DIV/0!</v>
      </c>
      <c r="P600" s="51">
        <f>IFERROR(Table1[[#This Row],[Order quantity]]*(Table1[[#This Row],[Cost ]]+Table1[[#This Row],[shipping]]+Table1[[#This Row],[Tax]]),0)</f>
        <v>0</v>
      </c>
      <c r="Q600" s="36">
        <f>IFERROR(IF(Table1[[#This Row],[Order quantity]]=0,0,Table1[[#This Row],[leftover material]]*(Table1[[#This Row],[Cost ]]+Table1[[#This Row],[shipping]]+Table1[[#This Row],[Tax]])),0)</f>
        <v>0</v>
      </c>
      <c r="R600" s="36"/>
      <c r="S600" s="36">
        <f>IF(ISNA(VLOOKUP(Table1[[#This Row],[Part Number]],'Multi-level BOM'!V$4:V$449,1,FALSE)),0,Table1[[#This Row],[Remaining Extended cost]])</f>
        <v>0</v>
      </c>
    </row>
    <row r="601" spans="1:19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10"/>
      <c r="M601" s="40"/>
      <c r="N601" s="49" t="e">
        <f>CEILING((Table1[[#This Row],[extended quantity]]-Table1[[#This Row],[quantity on-hand]])/Table1[[#This Row],[Minimum order quantity]],1)*Table1[[#This Row],[Minimum order quantity]]</f>
        <v>#DIV/0!</v>
      </c>
      <c r="O601" s="49" t="e">
        <f>Table1[[#This Row],[Order quantity]]+Table1[[#This Row],[quantity on-hand]]-Table1[[#This Row],[extended quantity]]</f>
        <v>#DIV/0!</v>
      </c>
      <c r="P601" s="51">
        <f>IFERROR(Table1[[#This Row],[Order quantity]]*(Table1[[#This Row],[Cost ]]+Table1[[#This Row],[shipping]]+Table1[[#This Row],[Tax]]),0)</f>
        <v>0</v>
      </c>
      <c r="Q601" s="36">
        <f>IFERROR(IF(Table1[[#This Row],[Order quantity]]=0,0,Table1[[#This Row],[leftover material]]*(Table1[[#This Row],[Cost ]]+Table1[[#This Row],[shipping]]+Table1[[#This Row],[Tax]])),0)</f>
        <v>0</v>
      </c>
      <c r="R601" s="36"/>
      <c r="S601" s="36">
        <f>IF(ISNA(VLOOKUP(Table1[[#This Row],[Part Number]],'Multi-level BOM'!V$4:V$449,1,FALSE)),0,Table1[[#This Row],[Remaining Extended cost]])</f>
        <v>0</v>
      </c>
    </row>
    <row r="602" spans="1:19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10"/>
      <c r="M602" s="40"/>
      <c r="N602" s="49" t="e">
        <f>CEILING((Table1[[#This Row],[extended quantity]]-Table1[[#This Row],[quantity on-hand]])/Table1[[#This Row],[Minimum order quantity]],1)*Table1[[#This Row],[Minimum order quantity]]</f>
        <v>#DIV/0!</v>
      </c>
      <c r="O602" s="49" t="e">
        <f>Table1[[#This Row],[Order quantity]]+Table1[[#This Row],[quantity on-hand]]-Table1[[#This Row],[extended quantity]]</f>
        <v>#DIV/0!</v>
      </c>
      <c r="P602" s="51">
        <f>IFERROR(Table1[[#This Row],[Order quantity]]*(Table1[[#This Row],[Cost ]]+Table1[[#This Row],[shipping]]+Table1[[#This Row],[Tax]]),0)</f>
        <v>0</v>
      </c>
      <c r="Q602" s="36">
        <f>IFERROR(IF(Table1[[#This Row],[Order quantity]]=0,0,Table1[[#This Row],[leftover material]]*(Table1[[#This Row],[Cost ]]+Table1[[#This Row],[shipping]]+Table1[[#This Row],[Tax]])),0)</f>
        <v>0</v>
      </c>
      <c r="R602" s="36"/>
      <c r="S602" s="36">
        <f>IF(ISNA(VLOOKUP(Table1[[#This Row],[Part Number]],'Multi-level BOM'!V$4:V$449,1,FALSE)),0,Table1[[#This Row],[Remaining Extended cost]])</f>
        <v>0</v>
      </c>
    </row>
    <row r="603" spans="1:19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10"/>
      <c r="M603" s="40"/>
      <c r="N603" s="49" t="e">
        <f>CEILING((Table1[[#This Row],[extended quantity]]-Table1[[#This Row],[quantity on-hand]])/Table1[[#This Row],[Minimum order quantity]],1)*Table1[[#This Row],[Minimum order quantity]]</f>
        <v>#DIV/0!</v>
      </c>
      <c r="O603" s="49" t="e">
        <f>Table1[[#This Row],[Order quantity]]+Table1[[#This Row],[quantity on-hand]]-Table1[[#This Row],[extended quantity]]</f>
        <v>#DIV/0!</v>
      </c>
      <c r="P603" s="51">
        <f>IFERROR(Table1[[#This Row],[Order quantity]]*(Table1[[#This Row],[Cost ]]+Table1[[#This Row],[shipping]]+Table1[[#This Row],[Tax]]),0)</f>
        <v>0</v>
      </c>
      <c r="Q603" s="36">
        <f>IFERROR(IF(Table1[[#This Row],[Order quantity]]=0,0,Table1[[#This Row],[leftover material]]*(Table1[[#This Row],[Cost ]]+Table1[[#This Row],[shipping]]+Table1[[#This Row],[Tax]])),0)</f>
        <v>0</v>
      </c>
      <c r="R603" s="36"/>
      <c r="S603" s="36">
        <f>IF(ISNA(VLOOKUP(Table1[[#This Row],[Part Number]],'Multi-level BOM'!V$4:V$449,1,FALSE)),0,Table1[[#This Row],[Remaining Extended cost]])</f>
        <v>0</v>
      </c>
    </row>
    <row r="604" spans="1:19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10"/>
      <c r="M604" s="40"/>
      <c r="N604" s="49" t="e">
        <f>CEILING((Table1[[#This Row],[extended quantity]]-Table1[[#This Row],[quantity on-hand]])/Table1[[#This Row],[Minimum order quantity]],1)*Table1[[#This Row],[Minimum order quantity]]</f>
        <v>#DIV/0!</v>
      </c>
      <c r="O604" s="49" t="e">
        <f>Table1[[#This Row],[Order quantity]]+Table1[[#This Row],[quantity on-hand]]-Table1[[#This Row],[extended quantity]]</f>
        <v>#DIV/0!</v>
      </c>
      <c r="P604" s="51">
        <f>IFERROR(Table1[[#This Row],[Order quantity]]*(Table1[[#This Row],[Cost ]]+Table1[[#This Row],[shipping]]+Table1[[#This Row],[Tax]]),0)</f>
        <v>0</v>
      </c>
      <c r="Q604" s="36">
        <f>IFERROR(IF(Table1[[#This Row],[Order quantity]]=0,0,Table1[[#This Row],[leftover material]]*(Table1[[#This Row],[Cost ]]+Table1[[#This Row],[shipping]]+Table1[[#This Row],[Tax]])),0)</f>
        <v>0</v>
      </c>
      <c r="R604" s="36"/>
      <c r="S604" s="36">
        <f>IF(ISNA(VLOOKUP(Table1[[#This Row],[Part Number]],'Multi-level BOM'!V$4:V$449,1,FALSE)),0,Table1[[#This Row],[Remaining Extended cost]])</f>
        <v>0</v>
      </c>
    </row>
    <row r="605" spans="1:19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10"/>
      <c r="M605" s="40"/>
      <c r="N605" s="49" t="e">
        <f>CEILING((Table1[[#This Row],[extended quantity]]-Table1[[#This Row],[quantity on-hand]])/Table1[[#This Row],[Minimum order quantity]],1)*Table1[[#This Row],[Minimum order quantity]]</f>
        <v>#DIV/0!</v>
      </c>
      <c r="O605" s="49" t="e">
        <f>Table1[[#This Row],[Order quantity]]+Table1[[#This Row],[quantity on-hand]]-Table1[[#This Row],[extended quantity]]</f>
        <v>#DIV/0!</v>
      </c>
      <c r="P605" s="51">
        <f>IFERROR(Table1[[#This Row],[Order quantity]]*(Table1[[#This Row],[Cost ]]+Table1[[#This Row],[shipping]]+Table1[[#This Row],[Tax]]),0)</f>
        <v>0</v>
      </c>
      <c r="Q605" s="36">
        <f>IFERROR(IF(Table1[[#This Row],[Order quantity]]=0,0,Table1[[#This Row],[leftover material]]*(Table1[[#This Row],[Cost ]]+Table1[[#This Row],[shipping]]+Table1[[#This Row],[Tax]])),0)</f>
        <v>0</v>
      </c>
      <c r="R605" s="36"/>
      <c r="S605" s="36">
        <f>IF(ISNA(VLOOKUP(Table1[[#This Row],[Part Number]],'Multi-level BOM'!V$4:V$449,1,FALSE)),0,Table1[[#This Row],[Remaining Extended cost]])</f>
        <v>0</v>
      </c>
    </row>
    <row r="606" spans="1:19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10"/>
      <c r="M606" s="40"/>
      <c r="N606" s="49" t="e">
        <f>CEILING((Table1[[#This Row],[extended quantity]]-Table1[[#This Row],[quantity on-hand]])/Table1[[#This Row],[Minimum order quantity]],1)*Table1[[#This Row],[Minimum order quantity]]</f>
        <v>#DIV/0!</v>
      </c>
      <c r="O606" s="49" t="e">
        <f>Table1[[#This Row],[Order quantity]]+Table1[[#This Row],[quantity on-hand]]-Table1[[#This Row],[extended quantity]]</f>
        <v>#DIV/0!</v>
      </c>
      <c r="P606" s="51">
        <f>IFERROR(Table1[[#This Row],[Order quantity]]*(Table1[[#This Row],[Cost ]]+Table1[[#This Row],[shipping]]+Table1[[#This Row],[Tax]]),0)</f>
        <v>0</v>
      </c>
      <c r="Q606" s="36">
        <f>IFERROR(IF(Table1[[#This Row],[Order quantity]]=0,0,Table1[[#This Row],[leftover material]]*(Table1[[#This Row],[Cost ]]+Table1[[#This Row],[shipping]]+Table1[[#This Row],[Tax]])),0)</f>
        <v>0</v>
      </c>
      <c r="R606" s="36"/>
      <c r="S606" s="36">
        <f>IF(ISNA(VLOOKUP(Table1[[#This Row],[Part Number]],'Multi-level BOM'!V$4:V$449,1,FALSE)),0,Table1[[#This Row],[Remaining Extended cost]])</f>
        <v>0</v>
      </c>
    </row>
    <row r="607" spans="1:19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10"/>
      <c r="M607" s="40"/>
      <c r="N607" s="49" t="e">
        <f>CEILING((Table1[[#This Row],[extended quantity]]-Table1[[#This Row],[quantity on-hand]])/Table1[[#This Row],[Minimum order quantity]],1)*Table1[[#This Row],[Minimum order quantity]]</f>
        <v>#DIV/0!</v>
      </c>
      <c r="O607" s="49" t="e">
        <f>Table1[[#This Row],[Order quantity]]+Table1[[#This Row],[quantity on-hand]]-Table1[[#This Row],[extended quantity]]</f>
        <v>#DIV/0!</v>
      </c>
      <c r="P607" s="51">
        <f>IFERROR(Table1[[#This Row],[Order quantity]]*(Table1[[#This Row],[Cost ]]+Table1[[#This Row],[shipping]]+Table1[[#This Row],[Tax]]),0)</f>
        <v>0</v>
      </c>
      <c r="Q607" s="36">
        <f>IFERROR(IF(Table1[[#This Row],[Order quantity]]=0,0,Table1[[#This Row],[leftover material]]*(Table1[[#This Row],[Cost ]]+Table1[[#This Row],[shipping]]+Table1[[#This Row],[Tax]])),0)</f>
        <v>0</v>
      </c>
      <c r="R607" s="36"/>
      <c r="S607" s="36">
        <f>IF(ISNA(VLOOKUP(Table1[[#This Row],[Part Number]],'Multi-level BOM'!V$4:V$449,1,FALSE)),0,Table1[[#This Row],[Remaining Extended cost]])</f>
        <v>0</v>
      </c>
    </row>
    <row r="608" spans="1:19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10"/>
      <c r="M608" s="40"/>
      <c r="N608" s="49" t="e">
        <f>CEILING((Table1[[#This Row],[extended quantity]]-Table1[[#This Row],[quantity on-hand]])/Table1[[#This Row],[Minimum order quantity]],1)*Table1[[#This Row],[Minimum order quantity]]</f>
        <v>#DIV/0!</v>
      </c>
      <c r="O608" s="49" t="e">
        <f>Table1[[#This Row],[Order quantity]]+Table1[[#This Row],[quantity on-hand]]-Table1[[#This Row],[extended quantity]]</f>
        <v>#DIV/0!</v>
      </c>
      <c r="P608" s="51">
        <f>IFERROR(Table1[[#This Row],[Order quantity]]*(Table1[[#This Row],[Cost ]]+Table1[[#This Row],[shipping]]+Table1[[#This Row],[Tax]]),0)</f>
        <v>0</v>
      </c>
      <c r="Q608" s="36">
        <f>IFERROR(IF(Table1[[#This Row],[Order quantity]]=0,0,Table1[[#This Row],[leftover material]]*(Table1[[#This Row],[Cost ]]+Table1[[#This Row],[shipping]]+Table1[[#This Row],[Tax]])),0)</f>
        <v>0</v>
      </c>
      <c r="R608" s="36"/>
      <c r="S608" s="36">
        <f>IF(ISNA(VLOOKUP(Table1[[#This Row],[Part Number]],'Multi-level BOM'!V$4:V$449,1,FALSE)),0,Table1[[#This Row],[Remaining Extended cost]])</f>
        <v>0</v>
      </c>
    </row>
    <row r="609" spans="1:19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10"/>
      <c r="M609" s="40"/>
      <c r="N609" s="49" t="e">
        <f>CEILING((Table1[[#This Row],[extended quantity]]-Table1[[#This Row],[quantity on-hand]])/Table1[[#This Row],[Minimum order quantity]],1)*Table1[[#This Row],[Minimum order quantity]]</f>
        <v>#DIV/0!</v>
      </c>
      <c r="O609" s="49" t="e">
        <f>Table1[[#This Row],[Order quantity]]+Table1[[#This Row],[quantity on-hand]]-Table1[[#This Row],[extended quantity]]</f>
        <v>#DIV/0!</v>
      </c>
      <c r="P609" s="51">
        <f>IFERROR(Table1[[#This Row],[Order quantity]]*(Table1[[#This Row],[Cost ]]+Table1[[#This Row],[shipping]]+Table1[[#This Row],[Tax]]),0)</f>
        <v>0</v>
      </c>
      <c r="Q609" s="36">
        <f>IFERROR(IF(Table1[[#This Row],[Order quantity]]=0,0,Table1[[#This Row],[leftover material]]*(Table1[[#This Row],[Cost ]]+Table1[[#This Row],[shipping]]+Table1[[#This Row],[Tax]])),0)</f>
        <v>0</v>
      </c>
      <c r="R609" s="36"/>
      <c r="S609" s="36">
        <f>IF(ISNA(VLOOKUP(Table1[[#This Row],[Part Number]],'Multi-level BOM'!V$4:V$449,1,FALSE)),0,Table1[[#This Row],[Remaining Extended cost]])</f>
        <v>0</v>
      </c>
    </row>
    <row r="610" spans="1:19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10"/>
      <c r="M610" s="40"/>
      <c r="N610" s="49" t="e">
        <f>CEILING((Table1[[#This Row],[extended quantity]]-Table1[[#This Row],[quantity on-hand]])/Table1[[#This Row],[Minimum order quantity]],1)*Table1[[#This Row],[Minimum order quantity]]</f>
        <v>#DIV/0!</v>
      </c>
      <c r="O610" s="49" t="e">
        <f>Table1[[#This Row],[Order quantity]]+Table1[[#This Row],[quantity on-hand]]-Table1[[#This Row],[extended quantity]]</f>
        <v>#DIV/0!</v>
      </c>
      <c r="P610" s="51">
        <f>IFERROR(Table1[[#This Row],[Order quantity]]*(Table1[[#This Row],[Cost ]]+Table1[[#This Row],[shipping]]+Table1[[#This Row],[Tax]]),0)</f>
        <v>0</v>
      </c>
      <c r="Q610" s="36">
        <f>IFERROR(IF(Table1[[#This Row],[Order quantity]]=0,0,Table1[[#This Row],[leftover material]]*(Table1[[#This Row],[Cost ]]+Table1[[#This Row],[shipping]]+Table1[[#This Row],[Tax]])),0)</f>
        <v>0</v>
      </c>
      <c r="R610" s="36"/>
      <c r="S610" s="36">
        <f>IF(ISNA(VLOOKUP(Table1[[#This Row],[Part Number]],'Multi-level BOM'!V$4:V$449,1,FALSE)),0,Table1[[#This Row],[Remaining Extended cost]])</f>
        <v>0</v>
      </c>
    </row>
    <row r="611" spans="1:19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10"/>
      <c r="M611" s="40"/>
      <c r="N611" s="49" t="e">
        <f>CEILING((Table1[[#This Row],[extended quantity]]-Table1[[#This Row],[quantity on-hand]])/Table1[[#This Row],[Minimum order quantity]],1)*Table1[[#This Row],[Minimum order quantity]]</f>
        <v>#DIV/0!</v>
      </c>
      <c r="O611" s="49" t="e">
        <f>Table1[[#This Row],[Order quantity]]+Table1[[#This Row],[quantity on-hand]]-Table1[[#This Row],[extended quantity]]</f>
        <v>#DIV/0!</v>
      </c>
      <c r="P611" s="51">
        <f>IFERROR(Table1[[#This Row],[Order quantity]]*(Table1[[#This Row],[Cost ]]+Table1[[#This Row],[shipping]]+Table1[[#This Row],[Tax]]),0)</f>
        <v>0</v>
      </c>
      <c r="Q611" s="36">
        <f>IFERROR(IF(Table1[[#This Row],[Order quantity]]=0,0,Table1[[#This Row],[leftover material]]*(Table1[[#This Row],[Cost ]]+Table1[[#This Row],[shipping]]+Table1[[#This Row],[Tax]])),0)</f>
        <v>0</v>
      </c>
      <c r="R611" s="36"/>
      <c r="S611" s="36">
        <f>IF(ISNA(VLOOKUP(Table1[[#This Row],[Part Number]],'Multi-level BOM'!V$4:V$449,1,FALSE)),0,Table1[[#This Row],[Remaining Extended cost]])</f>
        <v>0</v>
      </c>
    </row>
    <row r="612" spans="1:19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10"/>
      <c r="M612" s="40"/>
      <c r="N612" s="49" t="e">
        <f>CEILING((Table1[[#This Row],[extended quantity]]-Table1[[#This Row],[quantity on-hand]])/Table1[[#This Row],[Minimum order quantity]],1)*Table1[[#This Row],[Minimum order quantity]]</f>
        <v>#DIV/0!</v>
      </c>
      <c r="O612" s="49" t="e">
        <f>Table1[[#This Row],[Order quantity]]+Table1[[#This Row],[quantity on-hand]]-Table1[[#This Row],[extended quantity]]</f>
        <v>#DIV/0!</v>
      </c>
      <c r="P612" s="51">
        <f>IFERROR(Table1[[#This Row],[Order quantity]]*(Table1[[#This Row],[Cost ]]+Table1[[#This Row],[shipping]]+Table1[[#This Row],[Tax]]),0)</f>
        <v>0</v>
      </c>
      <c r="Q612" s="36">
        <f>IFERROR(IF(Table1[[#This Row],[Order quantity]]=0,0,Table1[[#This Row],[leftover material]]*(Table1[[#This Row],[Cost ]]+Table1[[#This Row],[shipping]]+Table1[[#This Row],[Tax]])),0)</f>
        <v>0</v>
      </c>
      <c r="R612" s="36"/>
      <c r="S612" s="36">
        <f>IF(ISNA(VLOOKUP(Table1[[#This Row],[Part Number]],'Multi-level BOM'!V$4:V$449,1,FALSE)),0,Table1[[#This Row],[Remaining Extended cost]])</f>
        <v>0</v>
      </c>
    </row>
    <row r="613" spans="1:19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10"/>
      <c r="M613" s="40"/>
      <c r="N613" s="49" t="e">
        <f>CEILING((Table1[[#This Row],[extended quantity]]-Table1[[#This Row],[quantity on-hand]])/Table1[[#This Row],[Minimum order quantity]],1)*Table1[[#This Row],[Minimum order quantity]]</f>
        <v>#DIV/0!</v>
      </c>
      <c r="O613" s="49" t="e">
        <f>Table1[[#This Row],[Order quantity]]+Table1[[#This Row],[quantity on-hand]]-Table1[[#This Row],[extended quantity]]</f>
        <v>#DIV/0!</v>
      </c>
      <c r="P613" s="51">
        <f>IFERROR(Table1[[#This Row],[Order quantity]]*(Table1[[#This Row],[Cost ]]+Table1[[#This Row],[shipping]]+Table1[[#This Row],[Tax]]),0)</f>
        <v>0</v>
      </c>
      <c r="Q613" s="36">
        <f>IFERROR(IF(Table1[[#This Row],[Order quantity]]=0,0,Table1[[#This Row],[leftover material]]*(Table1[[#This Row],[Cost ]]+Table1[[#This Row],[shipping]]+Table1[[#This Row],[Tax]])),0)</f>
        <v>0</v>
      </c>
      <c r="R613" s="36"/>
      <c r="S613" s="36">
        <f>IF(ISNA(VLOOKUP(Table1[[#This Row],[Part Number]],'Multi-level BOM'!V$4:V$449,1,FALSE)),0,Table1[[#This Row],[Remaining Extended cost]])</f>
        <v>0</v>
      </c>
    </row>
    <row r="614" spans="1:19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10"/>
      <c r="M614" s="40"/>
      <c r="N614" s="49" t="e">
        <f>CEILING((Table1[[#This Row],[extended quantity]]-Table1[[#This Row],[quantity on-hand]])/Table1[[#This Row],[Minimum order quantity]],1)*Table1[[#This Row],[Minimum order quantity]]</f>
        <v>#DIV/0!</v>
      </c>
      <c r="O614" s="49" t="e">
        <f>Table1[[#This Row],[Order quantity]]+Table1[[#This Row],[quantity on-hand]]-Table1[[#This Row],[extended quantity]]</f>
        <v>#DIV/0!</v>
      </c>
      <c r="P614" s="51">
        <f>IFERROR(Table1[[#This Row],[Order quantity]]*(Table1[[#This Row],[Cost ]]+Table1[[#This Row],[shipping]]+Table1[[#This Row],[Tax]]),0)</f>
        <v>0</v>
      </c>
      <c r="Q614" s="36">
        <f>IFERROR(IF(Table1[[#This Row],[Order quantity]]=0,0,Table1[[#This Row],[leftover material]]*(Table1[[#This Row],[Cost ]]+Table1[[#This Row],[shipping]]+Table1[[#This Row],[Tax]])),0)</f>
        <v>0</v>
      </c>
      <c r="R614" s="36"/>
      <c r="S614" s="36">
        <f>IF(ISNA(VLOOKUP(Table1[[#This Row],[Part Number]],'Multi-level BOM'!V$4:V$449,1,FALSE)),0,Table1[[#This Row],[Remaining Extended cost]])</f>
        <v>0</v>
      </c>
    </row>
    <row r="615" spans="1:19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10"/>
      <c r="M615" s="40"/>
      <c r="N615" s="49" t="e">
        <f>CEILING((Table1[[#This Row],[extended quantity]]-Table1[[#This Row],[quantity on-hand]])/Table1[[#This Row],[Minimum order quantity]],1)*Table1[[#This Row],[Minimum order quantity]]</f>
        <v>#DIV/0!</v>
      </c>
      <c r="O615" s="49" t="e">
        <f>Table1[[#This Row],[Order quantity]]+Table1[[#This Row],[quantity on-hand]]-Table1[[#This Row],[extended quantity]]</f>
        <v>#DIV/0!</v>
      </c>
      <c r="P615" s="51">
        <f>IFERROR(Table1[[#This Row],[Order quantity]]*(Table1[[#This Row],[Cost ]]+Table1[[#This Row],[shipping]]+Table1[[#This Row],[Tax]]),0)</f>
        <v>0</v>
      </c>
      <c r="Q615" s="36">
        <f>IFERROR(IF(Table1[[#This Row],[Order quantity]]=0,0,Table1[[#This Row],[leftover material]]*(Table1[[#This Row],[Cost ]]+Table1[[#This Row],[shipping]]+Table1[[#This Row],[Tax]])),0)</f>
        <v>0</v>
      </c>
      <c r="R615" s="36"/>
      <c r="S615" s="36">
        <f>IF(ISNA(VLOOKUP(Table1[[#This Row],[Part Number]],'Multi-level BOM'!V$4:V$449,1,FALSE)),0,Table1[[#This Row],[Remaining Extended cost]])</f>
        <v>0</v>
      </c>
    </row>
    <row r="616" spans="1:19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10"/>
      <c r="M616" s="40"/>
      <c r="N616" s="49" t="e">
        <f>CEILING((Table1[[#This Row],[extended quantity]]-Table1[[#This Row],[quantity on-hand]])/Table1[[#This Row],[Minimum order quantity]],1)*Table1[[#This Row],[Minimum order quantity]]</f>
        <v>#DIV/0!</v>
      </c>
      <c r="O616" s="49" t="e">
        <f>Table1[[#This Row],[Order quantity]]+Table1[[#This Row],[quantity on-hand]]-Table1[[#This Row],[extended quantity]]</f>
        <v>#DIV/0!</v>
      </c>
      <c r="P616" s="51">
        <f>IFERROR(Table1[[#This Row],[Order quantity]]*(Table1[[#This Row],[Cost ]]+Table1[[#This Row],[shipping]]+Table1[[#This Row],[Tax]]),0)</f>
        <v>0</v>
      </c>
      <c r="Q616" s="36">
        <f>IFERROR(IF(Table1[[#This Row],[Order quantity]]=0,0,Table1[[#This Row],[leftover material]]*(Table1[[#This Row],[Cost ]]+Table1[[#This Row],[shipping]]+Table1[[#This Row],[Tax]])),0)</f>
        <v>0</v>
      </c>
      <c r="R616" s="36"/>
      <c r="S616" s="36">
        <f>IF(ISNA(VLOOKUP(Table1[[#This Row],[Part Number]],'Multi-level BOM'!V$4:V$449,1,FALSE)),0,Table1[[#This Row],[Remaining Extended cost]])</f>
        <v>0</v>
      </c>
    </row>
    <row r="617" spans="1:19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10"/>
      <c r="M617" s="40"/>
      <c r="N617" s="49" t="e">
        <f>CEILING((Table1[[#This Row],[extended quantity]]-Table1[[#This Row],[quantity on-hand]])/Table1[[#This Row],[Minimum order quantity]],1)*Table1[[#This Row],[Minimum order quantity]]</f>
        <v>#DIV/0!</v>
      </c>
      <c r="O617" s="49" t="e">
        <f>Table1[[#This Row],[Order quantity]]+Table1[[#This Row],[quantity on-hand]]-Table1[[#This Row],[extended quantity]]</f>
        <v>#DIV/0!</v>
      </c>
      <c r="P617" s="51">
        <f>IFERROR(Table1[[#This Row],[Order quantity]]*(Table1[[#This Row],[Cost ]]+Table1[[#This Row],[shipping]]+Table1[[#This Row],[Tax]]),0)</f>
        <v>0</v>
      </c>
      <c r="Q617" s="36">
        <f>IFERROR(IF(Table1[[#This Row],[Order quantity]]=0,0,Table1[[#This Row],[leftover material]]*(Table1[[#This Row],[Cost ]]+Table1[[#This Row],[shipping]]+Table1[[#This Row],[Tax]])),0)</f>
        <v>0</v>
      </c>
      <c r="R617" s="36"/>
      <c r="S617" s="36">
        <f>IF(ISNA(VLOOKUP(Table1[[#This Row],[Part Number]],'Multi-level BOM'!V$4:V$449,1,FALSE)),0,Table1[[#This Row],[Remaining Extended cost]])</f>
        <v>0</v>
      </c>
    </row>
    <row r="618" spans="1:19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10"/>
      <c r="M618" s="40"/>
      <c r="N618" s="49" t="e">
        <f>CEILING((Table1[[#This Row],[extended quantity]]-Table1[[#This Row],[quantity on-hand]])/Table1[[#This Row],[Minimum order quantity]],1)*Table1[[#This Row],[Minimum order quantity]]</f>
        <v>#DIV/0!</v>
      </c>
      <c r="O618" s="49" t="e">
        <f>Table1[[#This Row],[Order quantity]]+Table1[[#This Row],[quantity on-hand]]-Table1[[#This Row],[extended quantity]]</f>
        <v>#DIV/0!</v>
      </c>
      <c r="P618" s="51">
        <f>IFERROR(Table1[[#This Row],[Order quantity]]*(Table1[[#This Row],[Cost ]]+Table1[[#This Row],[shipping]]+Table1[[#This Row],[Tax]]),0)</f>
        <v>0</v>
      </c>
      <c r="Q618" s="36">
        <f>IFERROR(IF(Table1[[#This Row],[Order quantity]]=0,0,Table1[[#This Row],[leftover material]]*(Table1[[#This Row],[Cost ]]+Table1[[#This Row],[shipping]]+Table1[[#This Row],[Tax]])),0)</f>
        <v>0</v>
      </c>
      <c r="R618" s="36"/>
      <c r="S618" s="36">
        <f>IF(ISNA(VLOOKUP(Table1[[#This Row],[Part Number]],'Multi-level BOM'!V$4:V$449,1,FALSE)),0,Table1[[#This Row],[Remaining Extended cost]])</f>
        <v>0</v>
      </c>
    </row>
    <row r="619" spans="1:19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10"/>
      <c r="M619" s="40"/>
      <c r="N619" s="49" t="e">
        <f>CEILING((Table1[[#This Row],[extended quantity]]-Table1[[#This Row],[quantity on-hand]])/Table1[[#This Row],[Minimum order quantity]],1)*Table1[[#This Row],[Minimum order quantity]]</f>
        <v>#DIV/0!</v>
      </c>
      <c r="O619" s="49" t="e">
        <f>Table1[[#This Row],[Order quantity]]+Table1[[#This Row],[quantity on-hand]]-Table1[[#This Row],[extended quantity]]</f>
        <v>#DIV/0!</v>
      </c>
      <c r="P619" s="51">
        <f>IFERROR(Table1[[#This Row],[Order quantity]]*(Table1[[#This Row],[Cost ]]+Table1[[#This Row],[shipping]]+Table1[[#This Row],[Tax]]),0)</f>
        <v>0</v>
      </c>
      <c r="Q619" s="36">
        <f>IFERROR(IF(Table1[[#This Row],[Order quantity]]=0,0,Table1[[#This Row],[leftover material]]*(Table1[[#This Row],[Cost ]]+Table1[[#This Row],[shipping]]+Table1[[#This Row],[Tax]])),0)</f>
        <v>0</v>
      </c>
      <c r="R619" s="36"/>
      <c r="S619" s="36">
        <f>IF(ISNA(VLOOKUP(Table1[[#This Row],[Part Number]],'Multi-level BOM'!V$4:V$449,1,FALSE)),0,Table1[[#This Row],[Remaining Extended cost]])</f>
        <v>0</v>
      </c>
    </row>
    <row r="620" spans="1:19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10"/>
      <c r="M620" s="40"/>
      <c r="N620" s="49" t="e">
        <f>CEILING((Table1[[#This Row],[extended quantity]]-Table1[[#This Row],[quantity on-hand]])/Table1[[#This Row],[Minimum order quantity]],1)*Table1[[#This Row],[Minimum order quantity]]</f>
        <v>#DIV/0!</v>
      </c>
      <c r="O620" s="49" t="e">
        <f>Table1[[#This Row],[Order quantity]]+Table1[[#This Row],[quantity on-hand]]-Table1[[#This Row],[extended quantity]]</f>
        <v>#DIV/0!</v>
      </c>
      <c r="P620" s="51">
        <f>IFERROR(Table1[[#This Row],[Order quantity]]*(Table1[[#This Row],[Cost ]]+Table1[[#This Row],[shipping]]+Table1[[#This Row],[Tax]]),0)</f>
        <v>0</v>
      </c>
      <c r="Q620" s="36">
        <f>IFERROR(IF(Table1[[#This Row],[Order quantity]]=0,0,Table1[[#This Row],[leftover material]]*(Table1[[#This Row],[Cost ]]+Table1[[#This Row],[shipping]]+Table1[[#This Row],[Tax]])),0)</f>
        <v>0</v>
      </c>
      <c r="R620" s="36"/>
      <c r="S620" s="36">
        <f>IF(ISNA(VLOOKUP(Table1[[#This Row],[Part Number]],'Multi-level BOM'!V$4:V$449,1,FALSE)),0,Table1[[#This Row],[Remaining Extended cost]])</f>
        <v>0</v>
      </c>
    </row>
    <row r="621" spans="1:19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10"/>
      <c r="M621" s="40"/>
      <c r="N621" s="49" t="e">
        <f>CEILING((Table1[[#This Row],[extended quantity]]-Table1[[#This Row],[quantity on-hand]])/Table1[[#This Row],[Minimum order quantity]],1)*Table1[[#This Row],[Minimum order quantity]]</f>
        <v>#DIV/0!</v>
      </c>
      <c r="O621" s="49" t="e">
        <f>Table1[[#This Row],[Order quantity]]+Table1[[#This Row],[quantity on-hand]]-Table1[[#This Row],[extended quantity]]</f>
        <v>#DIV/0!</v>
      </c>
      <c r="P621" s="51">
        <f>IFERROR(Table1[[#This Row],[Order quantity]]*(Table1[[#This Row],[Cost ]]+Table1[[#This Row],[shipping]]+Table1[[#This Row],[Tax]]),0)</f>
        <v>0</v>
      </c>
      <c r="Q621" s="36">
        <f>IFERROR(IF(Table1[[#This Row],[Order quantity]]=0,0,Table1[[#This Row],[leftover material]]*(Table1[[#This Row],[Cost ]]+Table1[[#This Row],[shipping]]+Table1[[#This Row],[Tax]])),0)</f>
        <v>0</v>
      </c>
      <c r="R621" s="36"/>
      <c r="S621" s="36">
        <f>IF(ISNA(VLOOKUP(Table1[[#This Row],[Part Number]],'Multi-level BOM'!V$4:V$449,1,FALSE)),0,Table1[[#This Row],[Remaining Extended cost]])</f>
        <v>0</v>
      </c>
    </row>
    <row r="622" spans="1:19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10"/>
      <c r="M622" s="40"/>
      <c r="N622" s="49" t="e">
        <f>CEILING((Table1[[#This Row],[extended quantity]]-Table1[[#This Row],[quantity on-hand]])/Table1[[#This Row],[Minimum order quantity]],1)*Table1[[#This Row],[Minimum order quantity]]</f>
        <v>#DIV/0!</v>
      </c>
      <c r="O622" s="49" t="e">
        <f>Table1[[#This Row],[Order quantity]]+Table1[[#This Row],[quantity on-hand]]-Table1[[#This Row],[extended quantity]]</f>
        <v>#DIV/0!</v>
      </c>
      <c r="P622" s="51">
        <f>IFERROR(Table1[[#This Row],[Order quantity]]*(Table1[[#This Row],[Cost ]]+Table1[[#This Row],[shipping]]+Table1[[#This Row],[Tax]]),0)</f>
        <v>0</v>
      </c>
      <c r="Q622" s="36">
        <f>IFERROR(IF(Table1[[#This Row],[Order quantity]]=0,0,Table1[[#This Row],[leftover material]]*(Table1[[#This Row],[Cost ]]+Table1[[#This Row],[shipping]]+Table1[[#This Row],[Tax]])),0)</f>
        <v>0</v>
      </c>
      <c r="R622" s="36"/>
      <c r="S622" s="36">
        <f>IF(ISNA(VLOOKUP(Table1[[#This Row],[Part Number]],'Multi-level BOM'!V$4:V$449,1,FALSE)),0,Table1[[#This Row],[Remaining Extended cost]])</f>
        <v>0</v>
      </c>
    </row>
    <row r="623" spans="1:19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10"/>
      <c r="M623" s="40"/>
      <c r="N623" s="49" t="e">
        <f>CEILING((Table1[[#This Row],[extended quantity]]-Table1[[#This Row],[quantity on-hand]])/Table1[[#This Row],[Minimum order quantity]],1)*Table1[[#This Row],[Minimum order quantity]]</f>
        <v>#DIV/0!</v>
      </c>
      <c r="O623" s="49" t="e">
        <f>Table1[[#This Row],[Order quantity]]+Table1[[#This Row],[quantity on-hand]]-Table1[[#This Row],[extended quantity]]</f>
        <v>#DIV/0!</v>
      </c>
      <c r="P623" s="51">
        <f>IFERROR(Table1[[#This Row],[Order quantity]]*(Table1[[#This Row],[Cost ]]+Table1[[#This Row],[shipping]]+Table1[[#This Row],[Tax]]),0)</f>
        <v>0</v>
      </c>
      <c r="Q623" s="36">
        <f>IFERROR(IF(Table1[[#This Row],[Order quantity]]=0,0,Table1[[#This Row],[leftover material]]*(Table1[[#This Row],[Cost ]]+Table1[[#This Row],[shipping]]+Table1[[#This Row],[Tax]])),0)</f>
        <v>0</v>
      </c>
      <c r="R623" s="36"/>
      <c r="S623" s="36">
        <f>IF(ISNA(VLOOKUP(Table1[[#This Row],[Part Number]],'Multi-level BOM'!V$4:V$449,1,FALSE)),0,Table1[[#This Row],[Remaining Extended cost]])</f>
        <v>0</v>
      </c>
    </row>
    <row r="624" spans="1:19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10"/>
      <c r="M624" s="40"/>
      <c r="N624" s="49" t="e">
        <f>CEILING((Table1[[#This Row],[extended quantity]]-Table1[[#This Row],[quantity on-hand]])/Table1[[#This Row],[Minimum order quantity]],1)*Table1[[#This Row],[Minimum order quantity]]</f>
        <v>#DIV/0!</v>
      </c>
      <c r="O624" s="49" t="e">
        <f>Table1[[#This Row],[Order quantity]]+Table1[[#This Row],[quantity on-hand]]-Table1[[#This Row],[extended quantity]]</f>
        <v>#DIV/0!</v>
      </c>
      <c r="P624" s="51">
        <f>IFERROR(Table1[[#This Row],[Order quantity]]*(Table1[[#This Row],[Cost ]]+Table1[[#This Row],[shipping]]+Table1[[#This Row],[Tax]]),0)</f>
        <v>0</v>
      </c>
      <c r="Q624" s="36">
        <f>IFERROR(IF(Table1[[#This Row],[Order quantity]]=0,0,Table1[[#This Row],[leftover material]]*(Table1[[#This Row],[Cost ]]+Table1[[#This Row],[shipping]]+Table1[[#This Row],[Tax]])),0)</f>
        <v>0</v>
      </c>
      <c r="R624" s="36"/>
      <c r="S624" s="36">
        <f>IF(ISNA(VLOOKUP(Table1[[#This Row],[Part Number]],'Multi-level BOM'!V$4:V$449,1,FALSE)),0,Table1[[#This Row],[Remaining Extended cost]])</f>
        <v>0</v>
      </c>
    </row>
    <row r="625" spans="1:19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10"/>
      <c r="M625" s="40"/>
      <c r="N625" s="49" t="e">
        <f>CEILING((Table1[[#This Row],[extended quantity]]-Table1[[#This Row],[quantity on-hand]])/Table1[[#This Row],[Minimum order quantity]],1)*Table1[[#This Row],[Minimum order quantity]]</f>
        <v>#DIV/0!</v>
      </c>
      <c r="O625" s="49" t="e">
        <f>Table1[[#This Row],[Order quantity]]+Table1[[#This Row],[quantity on-hand]]-Table1[[#This Row],[extended quantity]]</f>
        <v>#DIV/0!</v>
      </c>
      <c r="P625" s="51">
        <f>IFERROR(Table1[[#This Row],[Order quantity]]*(Table1[[#This Row],[Cost ]]+Table1[[#This Row],[shipping]]+Table1[[#This Row],[Tax]]),0)</f>
        <v>0</v>
      </c>
      <c r="Q625" s="36">
        <f>IFERROR(IF(Table1[[#This Row],[Order quantity]]=0,0,Table1[[#This Row],[leftover material]]*(Table1[[#This Row],[Cost ]]+Table1[[#This Row],[shipping]]+Table1[[#This Row],[Tax]])),0)</f>
        <v>0</v>
      </c>
      <c r="R625" s="36"/>
      <c r="S625" s="36">
        <f>IF(ISNA(VLOOKUP(Table1[[#This Row],[Part Number]],'Multi-level BOM'!V$4:V$449,1,FALSE)),0,Table1[[#This Row],[Remaining Extended cost]])</f>
        <v>0</v>
      </c>
    </row>
    <row r="626" spans="1:19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10"/>
      <c r="M626" s="40"/>
      <c r="N626" s="49" t="e">
        <f>CEILING((Table1[[#This Row],[extended quantity]]-Table1[[#This Row],[quantity on-hand]])/Table1[[#This Row],[Minimum order quantity]],1)*Table1[[#This Row],[Minimum order quantity]]</f>
        <v>#DIV/0!</v>
      </c>
      <c r="O626" s="49" t="e">
        <f>Table1[[#This Row],[Order quantity]]+Table1[[#This Row],[quantity on-hand]]-Table1[[#This Row],[extended quantity]]</f>
        <v>#DIV/0!</v>
      </c>
      <c r="P626" s="51">
        <f>IFERROR(Table1[[#This Row],[Order quantity]]*(Table1[[#This Row],[Cost ]]+Table1[[#This Row],[shipping]]+Table1[[#This Row],[Tax]]),0)</f>
        <v>0</v>
      </c>
      <c r="Q626" s="36">
        <f>IFERROR(IF(Table1[[#This Row],[Order quantity]]=0,0,Table1[[#This Row],[leftover material]]*(Table1[[#This Row],[Cost ]]+Table1[[#This Row],[shipping]]+Table1[[#This Row],[Tax]])),0)</f>
        <v>0</v>
      </c>
      <c r="R626" s="36"/>
      <c r="S626" s="36">
        <f>IF(ISNA(VLOOKUP(Table1[[#This Row],[Part Number]],'Multi-level BOM'!V$4:V$449,1,FALSE)),0,Table1[[#This Row],[Remaining Extended cost]])</f>
        <v>0</v>
      </c>
    </row>
    <row r="627" spans="1:19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10"/>
      <c r="M627" s="40"/>
      <c r="N627" s="49" t="e">
        <f>CEILING((Table1[[#This Row],[extended quantity]]-Table1[[#This Row],[quantity on-hand]])/Table1[[#This Row],[Minimum order quantity]],1)*Table1[[#This Row],[Minimum order quantity]]</f>
        <v>#DIV/0!</v>
      </c>
      <c r="O627" s="49" t="e">
        <f>Table1[[#This Row],[Order quantity]]+Table1[[#This Row],[quantity on-hand]]-Table1[[#This Row],[extended quantity]]</f>
        <v>#DIV/0!</v>
      </c>
      <c r="P627" s="51">
        <f>IFERROR(Table1[[#This Row],[Order quantity]]*(Table1[[#This Row],[Cost ]]+Table1[[#This Row],[shipping]]+Table1[[#This Row],[Tax]]),0)</f>
        <v>0</v>
      </c>
      <c r="Q627" s="36">
        <f>IFERROR(IF(Table1[[#This Row],[Order quantity]]=0,0,Table1[[#This Row],[leftover material]]*(Table1[[#This Row],[Cost ]]+Table1[[#This Row],[shipping]]+Table1[[#This Row],[Tax]])),0)</f>
        <v>0</v>
      </c>
      <c r="R627" s="36"/>
      <c r="S627" s="36">
        <f>IF(ISNA(VLOOKUP(Table1[[#This Row],[Part Number]],'Multi-level BOM'!V$4:V$449,1,FALSE)),0,Table1[[#This Row],[Remaining Extended cost]])</f>
        <v>0</v>
      </c>
    </row>
    <row r="628" spans="1:19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10"/>
      <c r="M628" s="40"/>
      <c r="N628" s="49" t="e">
        <f>CEILING((Table1[[#This Row],[extended quantity]]-Table1[[#This Row],[quantity on-hand]])/Table1[[#This Row],[Minimum order quantity]],1)*Table1[[#This Row],[Minimum order quantity]]</f>
        <v>#DIV/0!</v>
      </c>
      <c r="O628" s="49" t="e">
        <f>Table1[[#This Row],[Order quantity]]+Table1[[#This Row],[quantity on-hand]]-Table1[[#This Row],[extended quantity]]</f>
        <v>#DIV/0!</v>
      </c>
      <c r="P628" s="51">
        <f>IFERROR(Table1[[#This Row],[Order quantity]]*(Table1[[#This Row],[Cost ]]+Table1[[#This Row],[shipping]]+Table1[[#This Row],[Tax]]),0)</f>
        <v>0</v>
      </c>
      <c r="Q628" s="36">
        <f>IFERROR(IF(Table1[[#This Row],[Order quantity]]=0,0,Table1[[#This Row],[leftover material]]*(Table1[[#This Row],[Cost ]]+Table1[[#This Row],[shipping]]+Table1[[#This Row],[Tax]])),0)</f>
        <v>0</v>
      </c>
      <c r="R628" s="36"/>
      <c r="S628" s="36">
        <f>IF(ISNA(VLOOKUP(Table1[[#This Row],[Part Number]],'Multi-level BOM'!V$4:V$449,1,FALSE)),0,Table1[[#This Row],[Remaining Extended cost]])</f>
        <v>0</v>
      </c>
    </row>
    <row r="629" spans="1:19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10"/>
      <c r="M629" s="40"/>
      <c r="N629" s="49" t="e">
        <f>CEILING((Table1[[#This Row],[extended quantity]]-Table1[[#This Row],[quantity on-hand]])/Table1[[#This Row],[Minimum order quantity]],1)*Table1[[#This Row],[Minimum order quantity]]</f>
        <v>#DIV/0!</v>
      </c>
      <c r="O629" s="49" t="e">
        <f>Table1[[#This Row],[Order quantity]]+Table1[[#This Row],[quantity on-hand]]-Table1[[#This Row],[extended quantity]]</f>
        <v>#DIV/0!</v>
      </c>
      <c r="P629" s="51">
        <f>IFERROR(Table1[[#This Row],[Order quantity]]*(Table1[[#This Row],[Cost ]]+Table1[[#This Row],[shipping]]+Table1[[#This Row],[Tax]]),0)</f>
        <v>0</v>
      </c>
      <c r="Q629" s="36">
        <f>IFERROR(IF(Table1[[#This Row],[Order quantity]]=0,0,Table1[[#This Row],[leftover material]]*(Table1[[#This Row],[Cost ]]+Table1[[#This Row],[shipping]]+Table1[[#This Row],[Tax]])),0)</f>
        <v>0</v>
      </c>
      <c r="R629" s="36"/>
      <c r="S629" s="36">
        <f>IF(ISNA(VLOOKUP(Table1[[#This Row],[Part Number]],'Multi-level BOM'!V$4:V$449,1,FALSE)),0,Table1[[#This Row],[Remaining Extended cost]])</f>
        <v>0</v>
      </c>
    </row>
    <row r="630" spans="1:19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10"/>
      <c r="M630" s="40"/>
      <c r="N630" s="49" t="e">
        <f>CEILING((Table1[[#This Row],[extended quantity]]-Table1[[#This Row],[quantity on-hand]])/Table1[[#This Row],[Minimum order quantity]],1)*Table1[[#This Row],[Minimum order quantity]]</f>
        <v>#DIV/0!</v>
      </c>
      <c r="O630" s="49" t="e">
        <f>Table1[[#This Row],[Order quantity]]+Table1[[#This Row],[quantity on-hand]]-Table1[[#This Row],[extended quantity]]</f>
        <v>#DIV/0!</v>
      </c>
      <c r="P630" s="51">
        <f>IFERROR(Table1[[#This Row],[Order quantity]]*(Table1[[#This Row],[Cost ]]+Table1[[#This Row],[shipping]]+Table1[[#This Row],[Tax]]),0)</f>
        <v>0</v>
      </c>
      <c r="Q630" s="36">
        <f>IFERROR(IF(Table1[[#This Row],[Order quantity]]=0,0,Table1[[#This Row],[leftover material]]*(Table1[[#This Row],[Cost ]]+Table1[[#This Row],[shipping]]+Table1[[#This Row],[Tax]])),0)</f>
        <v>0</v>
      </c>
      <c r="R630" s="36"/>
      <c r="S630" s="36">
        <f>IF(ISNA(VLOOKUP(Table1[[#This Row],[Part Number]],'Multi-level BOM'!V$4:V$449,1,FALSE)),0,Table1[[#This Row],[Remaining Extended cost]])</f>
        <v>0</v>
      </c>
    </row>
    <row r="631" spans="1:19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10"/>
      <c r="M631" s="40"/>
      <c r="N631" s="49" t="e">
        <f>CEILING((Table1[[#This Row],[extended quantity]]-Table1[[#This Row],[quantity on-hand]])/Table1[[#This Row],[Minimum order quantity]],1)*Table1[[#This Row],[Minimum order quantity]]</f>
        <v>#DIV/0!</v>
      </c>
      <c r="O631" s="49" t="e">
        <f>Table1[[#This Row],[Order quantity]]+Table1[[#This Row],[quantity on-hand]]-Table1[[#This Row],[extended quantity]]</f>
        <v>#DIV/0!</v>
      </c>
      <c r="P631" s="51">
        <f>IFERROR(Table1[[#This Row],[Order quantity]]*(Table1[[#This Row],[Cost ]]+Table1[[#This Row],[shipping]]+Table1[[#This Row],[Tax]]),0)</f>
        <v>0</v>
      </c>
      <c r="Q631" s="36">
        <f>IFERROR(IF(Table1[[#This Row],[Order quantity]]=0,0,Table1[[#This Row],[leftover material]]*(Table1[[#This Row],[Cost ]]+Table1[[#This Row],[shipping]]+Table1[[#This Row],[Tax]])),0)</f>
        <v>0</v>
      </c>
      <c r="R631" s="36"/>
      <c r="S631" s="36">
        <f>IF(ISNA(VLOOKUP(Table1[[#This Row],[Part Number]],'Multi-level BOM'!V$4:V$449,1,FALSE)),0,Table1[[#This Row],[Remaining Extended cost]])</f>
        <v>0</v>
      </c>
    </row>
    <row r="632" spans="1:19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10"/>
      <c r="M632" s="40"/>
      <c r="N632" s="49" t="e">
        <f>CEILING((Table1[[#This Row],[extended quantity]]-Table1[[#This Row],[quantity on-hand]])/Table1[[#This Row],[Minimum order quantity]],1)*Table1[[#This Row],[Minimum order quantity]]</f>
        <v>#DIV/0!</v>
      </c>
      <c r="O632" s="49" t="e">
        <f>Table1[[#This Row],[Order quantity]]+Table1[[#This Row],[quantity on-hand]]-Table1[[#This Row],[extended quantity]]</f>
        <v>#DIV/0!</v>
      </c>
      <c r="P632" s="51">
        <f>IFERROR(Table1[[#This Row],[Order quantity]]*(Table1[[#This Row],[Cost ]]+Table1[[#This Row],[shipping]]+Table1[[#This Row],[Tax]]),0)</f>
        <v>0</v>
      </c>
      <c r="Q632" s="36">
        <f>IFERROR(IF(Table1[[#This Row],[Order quantity]]=0,0,Table1[[#This Row],[leftover material]]*(Table1[[#This Row],[Cost ]]+Table1[[#This Row],[shipping]]+Table1[[#This Row],[Tax]])),0)</f>
        <v>0</v>
      </c>
      <c r="R632" s="36"/>
      <c r="S632" s="36">
        <f>IF(ISNA(VLOOKUP(Table1[[#This Row],[Part Number]],'Multi-level BOM'!V$4:V$449,1,FALSE)),0,Table1[[#This Row],[Remaining Extended cost]])</f>
        <v>0</v>
      </c>
    </row>
    <row r="633" spans="1:19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10"/>
      <c r="M633" s="40"/>
      <c r="N633" s="49" t="e">
        <f>CEILING((Table1[[#This Row],[extended quantity]]-Table1[[#This Row],[quantity on-hand]])/Table1[[#This Row],[Minimum order quantity]],1)*Table1[[#This Row],[Minimum order quantity]]</f>
        <v>#DIV/0!</v>
      </c>
      <c r="O633" s="49" t="e">
        <f>Table1[[#This Row],[Order quantity]]+Table1[[#This Row],[quantity on-hand]]-Table1[[#This Row],[extended quantity]]</f>
        <v>#DIV/0!</v>
      </c>
      <c r="P633" s="51">
        <f>IFERROR(Table1[[#This Row],[Order quantity]]*(Table1[[#This Row],[Cost ]]+Table1[[#This Row],[shipping]]+Table1[[#This Row],[Tax]]),0)</f>
        <v>0</v>
      </c>
      <c r="Q633" s="36">
        <f>IFERROR(IF(Table1[[#This Row],[Order quantity]]=0,0,Table1[[#This Row],[leftover material]]*(Table1[[#This Row],[Cost ]]+Table1[[#This Row],[shipping]]+Table1[[#This Row],[Tax]])),0)</f>
        <v>0</v>
      </c>
      <c r="R633" s="36"/>
      <c r="S633" s="36">
        <f>IF(ISNA(VLOOKUP(Table1[[#This Row],[Part Number]],'Multi-level BOM'!V$4:V$449,1,FALSE)),0,Table1[[#This Row],[Remaining Extended cost]])</f>
        <v>0</v>
      </c>
    </row>
    <row r="634" spans="1:19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10"/>
      <c r="M634" s="40"/>
      <c r="N634" s="49" t="e">
        <f>CEILING((Table1[[#This Row],[extended quantity]]-Table1[[#This Row],[quantity on-hand]])/Table1[[#This Row],[Minimum order quantity]],1)*Table1[[#This Row],[Minimum order quantity]]</f>
        <v>#DIV/0!</v>
      </c>
      <c r="O634" s="49" t="e">
        <f>Table1[[#This Row],[Order quantity]]+Table1[[#This Row],[quantity on-hand]]-Table1[[#This Row],[extended quantity]]</f>
        <v>#DIV/0!</v>
      </c>
      <c r="P634" s="51">
        <f>IFERROR(Table1[[#This Row],[Order quantity]]*(Table1[[#This Row],[Cost ]]+Table1[[#This Row],[shipping]]+Table1[[#This Row],[Tax]]),0)</f>
        <v>0</v>
      </c>
      <c r="Q634" s="36">
        <f>IFERROR(IF(Table1[[#This Row],[Order quantity]]=0,0,Table1[[#This Row],[leftover material]]*(Table1[[#This Row],[Cost ]]+Table1[[#This Row],[shipping]]+Table1[[#This Row],[Tax]])),0)</f>
        <v>0</v>
      </c>
      <c r="R634" s="36"/>
      <c r="S634" s="36">
        <f>IF(ISNA(VLOOKUP(Table1[[#This Row],[Part Number]],'Multi-level BOM'!V$4:V$449,1,FALSE)),0,Table1[[#This Row],[Remaining Extended cost]])</f>
        <v>0</v>
      </c>
    </row>
    <row r="635" spans="1:19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10"/>
      <c r="M635" s="40"/>
      <c r="N635" s="49" t="e">
        <f>CEILING((Table1[[#This Row],[extended quantity]]-Table1[[#This Row],[quantity on-hand]])/Table1[[#This Row],[Minimum order quantity]],1)*Table1[[#This Row],[Minimum order quantity]]</f>
        <v>#DIV/0!</v>
      </c>
      <c r="O635" s="49" t="e">
        <f>Table1[[#This Row],[Order quantity]]+Table1[[#This Row],[quantity on-hand]]-Table1[[#This Row],[extended quantity]]</f>
        <v>#DIV/0!</v>
      </c>
      <c r="P635" s="51">
        <f>IFERROR(Table1[[#This Row],[Order quantity]]*(Table1[[#This Row],[Cost ]]+Table1[[#This Row],[shipping]]+Table1[[#This Row],[Tax]]),0)</f>
        <v>0</v>
      </c>
      <c r="Q635" s="36">
        <f>IFERROR(IF(Table1[[#This Row],[Order quantity]]=0,0,Table1[[#This Row],[leftover material]]*(Table1[[#This Row],[Cost ]]+Table1[[#This Row],[shipping]]+Table1[[#This Row],[Tax]])),0)</f>
        <v>0</v>
      </c>
      <c r="R635" s="36"/>
      <c r="S635" s="36">
        <f>IF(ISNA(VLOOKUP(Table1[[#This Row],[Part Number]],'Multi-level BOM'!V$4:V$449,1,FALSE)),0,Table1[[#This Row],[Remaining Extended cost]])</f>
        <v>0</v>
      </c>
    </row>
    <row r="637" spans="1:19" x14ac:dyDescent="0.25">
      <c r="M637" s="38" t="s">
        <v>699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/>
    <hyperlink ref="G14" r:id="rId15"/>
    <hyperlink ref="G63" r:id="rId16"/>
    <hyperlink ref="G13" r:id="rId17"/>
    <hyperlink ref="G36" r:id="rId18"/>
    <hyperlink ref="G32" r:id="rId19"/>
    <hyperlink ref="G16" r:id="rId20"/>
    <hyperlink ref="G22" r:id="rId21"/>
    <hyperlink ref="G30" r:id="rId22"/>
    <hyperlink ref="G60" r:id="rId23"/>
    <hyperlink ref="G28" r:id="rId24"/>
    <hyperlink ref="G21" r:id="rId25"/>
  </hyperlinks>
  <pageMargins left="0.7" right="0.7" top="0.75" bottom="0.75" header="0.3" footer="0.3"/>
  <pageSetup orientation="portrait" r:id="rId26"/>
  <legacyDrawing r:id="rId27"/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K18" sqref="K18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948</v>
      </c>
      <c r="D1" s="2" t="s">
        <v>949</v>
      </c>
      <c r="E1" t="s">
        <v>950</v>
      </c>
      <c r="G1" s="19"/>
      <c r="H1" s="20" t="s">
        <v>744</v>
      </c>
      <c r="I1" s="21"/>
      <c r="L1" s="19"/>
      <c r="M1" s="20" t="s">
        <v>757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738</v>
      </c>
      <c r="L2" s="22"/>
      <c r="M2" s="29">
        <v>5.9</v>
      </c>
      <c r="N2" s="24" t="s">
        <v>734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739</v>
      </c>
      <c r="L3" s="22"/>
      <c r="M3" s="23">
        <v>0.9</v>
      </c>
      <c r="N3" s="24" t="s">
        <v>743</v>
      </c>
    </row>
    <row r="4" spans="1:14" x14ac:dyDescent="0.25">
      <c r="G4" s="22"/>
      <c r="H4" s="23">
        <v>0.25</v>
      </c>
      <c r="I4" s="24" t="s">
        <v>740</v>
      </c>
      <c r="L4" s="22"/>
      <c r="M4" s="23">
        <v>6</v>
      </c>
      <c r="N4" s="24" t="s">
        <v>739</v>
      </c>
    </row>
    <row r="5" spans="1:14" x14ac:dyDescent="0.25">
      <c r="G5" s="22"/>
      <c r="H5" s="23">
        <v>6</v>
      </c>
      <c r="I5" s="24" t="s">
        <v>739</v>
      </c>
      <c r="L5" s="22"/>
      <c r="M5" s="23">
        <v>0.25</v>
      </c>
      <c r="N5" s="24" t="s">
        <v>740</v>
      </c>
    </row>
    <row r="6" spans="1:14" x14ac:dyDescent="0.25">
      <c r="G6" s="22">
        <v>34.25</v>
      </c>
      <c r="H6" s="23">
        <f>G6</f>
        <v>34.25</v>
      </c>
      <c r="I6" s="24" t="s">
        <v>741</v>
      </c>
      <c r="L6" s="22"/>
      <c r="M6" s="23">
        <v>6</v>
      </c>
      <c r="N6" s="24" t="s">
        <v>739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742</v>
      </c>
      <c r="L7" s="22"/>
      <c r="M7" s="23">
        <v>11.9</v>
      </c>
      <c r="N7" s="24" t="s">
        <v>743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743</v>
      </c>
      <c r="L8" s="22"/>
      <c r="M8" s="18">
        <v>0.9</v>
      </c>
      <c r="N8" s="24" t="s">
        <v>758</v>
      </c>
    </row>
    <row r="9" spans="1:14" ht="16.5" thickTop="1" thickBot="1" x14ac:dyDescent="0.3">
      <c r="G9" s="22"/>
      <c r="H9" s="18">
        <v>5.9</v>
      </c>
      <c r="I9" s="24" t="s">
        <v>734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745</v>
      </c>
      <c r="I12" s="21"/>
      <c r="L12" s="19"/>
      <c r="M12" s="20" t="s">
        <v>976</v>
      </c>
      <c r="N12" s="21"/>
    </row>
    <row r="13" spans="1:14" x14ac:dyDescent="0.25">
      <c r="G13" s="22"/>
      <c r="H13" s="23">
        <v>0.9</v>
      </c>
      <c r="I13" s="24" t="s">
        <v>738</v>
      </c>
      <c r="L13" s="22"/>
      <c r="M13" s="23">
        <v>1.6</v>
      </c>
      <c r="N13" s="24" t="s">
        <v>738</v>
      </c>
    </row>
    <row r="14" spans="1:14" x14ac:dyDescent="0.25">
      <c r="G14" s="22"/>
      <c r="H14" s="23">
        <v>6</v>
      </c>
      <c r="I14" s="24" t="s">
        <v>746</v>
      </c>
      <c r="L14" s="22"/>
      <c r="M14" s="23">
        <v>9.52</v>
      </c>
      <c r="N14" s="24" t="s">
        <v>742</v>
      </c>
    </row>
    <row r="15" spans="1:14" ht="15.75" thickBot="1" x14ac:dyDescent="0.3">
      <c r="G15" s="22">
        <v>49.5</v>
      </c>
      <c r="H15" s="23">
        <f>G15</f>
        <v>49.5</v>
      </c>
      <c r="I15" s="24" t="s">
        <v>741</v>
      </c>
      <c r="L15" s="22"/>
      <c r="M15" s="18">
        <v>15</v>
      </c>
      <c r="N15" s="24" t="s">
        <v>977</v>
      </c>
    </row>
    <row r="16" spans="1:14" ht="16.5" thickTop="1" thickBot="1" x14ac:dyDescent="0.3">
      <c r="G16" s="22"/>
      <c r="H16" s="23">
        <v>9.52</v>
      </c>
      <c r="I16" s="24" t="s">
        <v>742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743</v>
      </c>
    </row>
    <row r="18" spans="7:14" ht="15.75" thickBot="1" x14ac:dyDescent="0.3">
      <c r="G18" s="22"/>
      <c r="H18" s="18">
        <v>5</v>
      </c>
      <c r="I18" s="24" t="s">
        <v>753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761</v>
      </c>
      <c r="N19" s="21"/>
    </row>
    <row r="20" spans="7:14" x14ac:dyDescent="0.25">
      <c r="L20" s="22"/>
      <c r="M20" s="23">
        <f>13-4.5</f>
        <v>8.5</v>
      </c>
      <c r="N20" s="24" t="s">
        <v>750</v>
      </c>
    </row>
    <row r="21" spans="7:14" ht="15.75" thickBot="1" x14ac:dyDescent="0.3">
      <c r="L21" s="22"/>
      <c r="M21" s="23">
        <v>6.35</v>
      </c>
      <c r="N21" s="24" t="s">
        <v>762</v>
      </c>
    </row>
    <row r="22" spans="7:14" x14ac:dyDescent="0.25">
      <c r="G22" s="19"/>
      <c r="H22" s="20" t="s">
        <v>751</v>
      </c>
      <c r="I22" s="21"/>
      <c r="L22" s="22"/>
      <c r="M22" s="23">
        <v>0.5</v>
      </c>
      <c r="N22" s="24" t="s">
        <v>743</v>
      </c>
    </row>
    <row r="23" spans="7:14" ht="15.75" thickBot="1" x14ac:dyDescent="0.3">
      <c r="G23" s="22"/>
      <c r="H23" s="23">
        <f>16-4.5</f>
        <v>11.5</v>
      </c>
      <c r="I23" s="24" t="s">
        <v>750</v>
      </c>
      <c r="L23" s="22"/>
      <c r="M23" s="18">
        <v>3.9</v>
      </c>
      <c r="N23" s="24" t="s">
        <v>752</v>
      </c>
    </row>
    <row r="24" spans="7:14" ht="16.5" thickTop="1" thickBot="1" x14ac:dyDescent="0.3">
      <c r="G24" s="22"/>
      <c r="H24" s="23">
        <v>9.52</v>
      </c>
      <c r="I24" s="24" t="s">
        <v>742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743</v>
      </c>
    </row>
    <row r="26" spans="7:14" ht="15.75" thickBot="1" x14ac:dyDescent="0.3">
      <c r="G26" s="22"/>
      <c r="H26" s="18">
        <v>3.9</v>
      </c>
      <c r="I26" s="24" t="s">
        <v>752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805</v>
      </c>
      <c r="I30" s="21"/>
    </row>
    <row r="31" spans="7:14" x14ac:dyDescent="0.25">
      <c r="G31" s="22"/>
      <c r="H31" s="23">
        <v>241.5</v>
      </c>
      <c r="I31" s="24" t="s">
        <v>801</v>
      </c>
    </row>
    <row r="32" spans="7:14" x14ac:dyDescent="0.25">
      <c r="G32" s="22"/>
      <c r="H32" s="23">
        <v>9.5</v>
      </c>
      <c r="I32" s="24" t="s">
        <v>791</v>
      </c>
    </row>
    <row r="33" spans="7:9" x14ac:dyDescent="0.25">
      <c r="G33" s="22"/>
      <c r="H33" s="23">
        <v>597.5</v>
      </c>
      <c r="I33" s="24" t="s">
        <v>792</v>
      </c>
    </row>
    <row r="34" spans="7:9" x14ac:dyDescent="0.25">
      <c r="G34" s="22"/>
      <c r="H34" s="31">
        <v>10.5</v>
      </c>
      <c r="I34" s="24" t="s">
        <v>793</v>
      </c>
    </row>
    <row r="35" spans="7:9" x14ac:dyDescent="0.25">
      <c r="G35" s="22"/>
      <c r="H35" s="31">
        <v>68.7</v>
      </c>
      <c r="I35" s="24" t="s">
        <v>795</v>
      </c>
    </row>
    <row r="36" spans="7:9" x14ac:dyDescent="0.25">
      <c r="G36" s="22"/>
      <c r="H36" s="31">
        <v>14.9</v>
      </c>
      <c r="I36" s="24" t="s">
        <v>794</v>
      </c>
    </row>
    <row r="37" spans="7:9" x14ac:dyDescent="0.25">
      <c r="G37" s="22"/>
      <c r="H37" s="31">
        <v>36.799999999999997</v>
      </c>
      <c r="I37" s="24" t="s">
        <v>796</v>
      </c>
    </row>
    <row r="38" spans="7:9" x14ac:dyDescent="0.25">
      <c r="G38" s="22"/>
      <c r="H38" s="31">
        <v>22.2</v>
      </c>
      <c r="I38" s="24" t="s">
        <v>797</v>
      </c>
    </row>
    <row r="39" spans="7:9" x14ac:dyDescent="0.25">
      <c r="G39" s="22"/>
      <c r="H39" s="31">
        <v>440</v>
      </c>
      <c r="I39" s="24" t="s">
        <v>798</v>
      </c>
    </row>
    <row r="40" spans="7:9" x14ac:dyDescent="0.25">
      <c r="G40" s="22"/>
      <c r="H40" s="31">
        <v>13.3</v>
      </c>
      <c r="I40" s="24" t="s">
        <v>799</v>
      </c>
    </row>
    <row r="41" spans="7:9" x14ac:dyDescent="0.25">
      <c r="G41" s="22"/>
      <c r="H41" s="31">
        <v>302</v>
      </c>
      <c r="I41" s="24" t="s">
        <v>800</v>
      </c>
    </row>
    <row r="42" spans="7:9" x14ac:dyDescent="0.25">
      <c r="G42" s="22"/>
      <c r="H42" s="31">
        <v>13.4</v>
      </c>
      <c r="I42" s="24" t="s">
        <v>802</v>
      </c>
    </row>
    <row r="43" spans="7:9" x14ac:dyDescent="0.25">
      <c r="G43" s="22"/>
      <c r="H43" s="31">
        <v>470</v>
      </c>
      <c r="I43" s="24" t="s">
        <v>803</v>
      </c>
    </row>
    <row r="44" spans="7:9" ht="15.75" thickBot="1" x14ac:dyDescent="0.3">
      <c r="G44" s="22"/>
      <c r="H44" s="33">
        <v>16.5</v>
      </c>
      <c r="I44" s="24" t="s">
        <v>804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806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929</v>
      </c>
    </row>
    <row r="3" spans="1:5" x14ac:dyDescent="0.25">
      <c r="A3" t="s">
        <v>931</v>
      </c>
    </row>
    <row r="4" spans="1:5" x14ac:dyDescent="0.25">
      <c r="B4" t="s">
        <v>930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932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933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934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Multi-level BOM</vt:lpstr>
      <vt:lpstr>Parts</vt:lpstr>
      <vt:lpstr>Sheet3</vt:lpstr>
      <vt:lpstr>2020 cost analysis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2020-02-16T23:05:58Z</dcterms:modified>
</cp:coreProperties>
</file>