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10" yWindow="270" windowWidth="25440" windowHeight="14475"/>
  </bookViews>
  <sheets>
    <sheet name="0a. Title" sheetId="1" r:id="rId1"/>
    <sheet name="0b. Contents" sheetId="2" r:id="rId2"/>
    <sheet name="0c. References" sheetId="14" r:id="rId3"/>
    <sheet name="1a. Compounding" sheetId="3" r:id="rId4"/>
    <sheet name="1b. Annuities" sheetId="6" r:id="rId5"/>
    <sheet name="1c. Present values" sheetId="7" r:id="rId6"/>
    <sheet name="2a. Yield to maturity" sheetId="8" r:id="rId7"/>
    <sheet name="2b. Price quotations" sheetId="10" r:id="rId8"/>
    <sheet name="2c. Zero-coupon bond" sheetId="11" r:id="rId9"/>
    <sheet name="2d. Coupon bond" sheetId="12" r:id="rId10"/>
    <sheet name="2e. Price-yield" sheetId="13" r:id="rId11"/>
  </sheets>
  <externalReferences>
    <externalReference r:id="rId12"/>
  </externalReferences>
  <definedNames>
    <definedName name="_2003">'[1]Trial Balance'!$D$3:$D$46</definedName>
    <definedName name="Accrued">'[1]Trial Balance'!$D$36:$D$38</definedName>
    <definedName name="AD">'[1]Trial Balance'!$D$16,'[1]Trial Balance'!$D$18,'[1]Trial Balance'!$D$20,'[1]Trial Balance'!$D$22,'[1]Trial Balance'!$D$24,'[1]Trial Balance'!$D$26,'[1]Trial Balance'!$D$28,'[1]Trial Balance'!$D$30</definedName>
    <definedName name="AP">'[1]Trial Balance'!$D$33:$D$35</definedName>
    <definedName name="AR">'[1]Trial Balance'!$D$7:$D$9</definedName>
    <definedName name="Cash">'[1]Trial Balance'!$D$3:$D$6</definedName>
    <definedName name="Company">[1]Stage!$B$4</definedName>
    <definedName name="CS">'[1]Trial Balance'!$D$44</definedName>
    <definedName name="DateCY">[1]Stage!$B$13</definedName>
    <definedName name="DatePY">[1]Stage!$B$16</definedName>
    <definedName name="DatePY2">[1]Stage!#REF!</definedName>
    <definedName name="DefTaxLT">'[1]Trial Balance'!$D$32</definedName>
    <definedName name="DefTaxST">'[1]Trial Balance'!$D$14</definedName>
    <definedName name="Dep">'[1]Trial Balance'!$D$31</definedName>
    <definedName name="FA">'[1]Trial Balance'!$D$15,'[1]Trial Balance'!$D$17,'[1]Trial Balance'!$D$19,'[1]Trial Balance'!$D$21,'[1]Trial Balance'!$D$23,'[1]Trial Balance'!$D$25,'[1]Trial Balance'!$D$27,'[1]Trial Balance'!$D$29</definedName>
    <definedName name="Group">'[1]Trial Balance'!$C$3:$C$46</definedName>
    <definedName name="Inv">'[1]Trial Balance'!$D$10:$D$12</definedName>
    <definedName name="LeasesLT">'[1]Trial Balance'!$D$43</definedName>
    <definedName name="LeasesST">'[1]Trial Balance'!$D$42</definedName>
    <definedName name="NPLT">'[1]Trial Balance'!$D$41</definedName>
    <definedName name="NPST">'[1]Trial Balance'!$D$40</definedName>
    <definedName name="Period">[1]Stage!$B$10</definedName>
    <definedName name="Pg.01.Top">#REF!</definedName>
    <definedName name="Pg.02.ToC">#REF!</definedName>
    <definedName name="PIC">'[1]Trial Balance'!$D$45</definedName>
    <definedName name="PPdTax">'[1]Trial Balance'!$D$13</definedName>
    <definedName name="Preview">[1]Stage!$F$4</definedName>
    <definedName name="RE">'[1]Trial Balance'!$D$46</definedName>
    <definedName name="Statement">[1]Stage!$B$19</definedName>
    <definedName name="Statement2">[1]Stage!$E$19</definedName>
    <definedName name="Stmt.Hold">[1]Stage!$C$23</definedName>
    <definedName name="Stmt.Hold2">[1]Stage!$F$23</definedName>
    <definedName name="Stmt.List">[1]Stage!$B$23:$B$25</definedName>
    <definedName name="Stmt.List2">[1]Stage!$E$23:$E$25</definedName>
    <definedName name="Taxes">'[1]Trial Balance'!$D$39</definedName>
    <definedName name="Title">[1]Stage!$B$7</definedName>
  </definedNames>
  <calcPr calcId="144525"/>
</workbook>
</file>

<file path=xl/calcChain.xml><?xml version="1.0" encoding="utf-8"?>
<calcChain xmlns="http://schemas.openxmlformats.org/spreadsheetml/2006/main">
  <c r="K9" i="13" l="1"/>
  <c r="K7" i="13"/>
  <c r="H37" i="8"/>
  <c r="D37" i="8" l="1"/>
  <c r="C38" i="8"/>
  <c r="H38" i="8" s="1"/>
  <c r="B39" i="8"/>
  <c r="C39" i="8" s="1"/>
  <c r="B40" i="8" l="1"/>
  <c r="D38" i="8"/>
  <c r="D39" i="8"/>
  <c r="E37" i="8"/>
  <c r="J8" i="13"/>
  <c r="I8" i="13"/>
  <c r="H8" i="13"/>
  <c r="J6" i="13"/>
  <c r="I6" i="13"/>
  <c r="H6" i="13"/>
  <c r="B41" i="13"/>
  <c r="B42" i="13" s="1"/>
  <c r="B41" i="8" l="1"/>
  <c r="C40" i="8"/>
  <c r="E41" i="8"/>
  <c r="E38" i="8"/>
  <c r="E40" i="8"/>
  <c r="E39" i="8"/>
  <c r="F37" i="8"/>
  <c r="D40" i="8"/>
  <c r="B43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C455" i="12"/>
  <c r="D454" i="12"/>
  <c r="D453" i="12"/>
  <c r="D452" i="12"/>
  <c r="D451" i="12"/>
  <c r="D450" i="12"/>
  <c r="D449" i="12"/>
  <c r="D448" i="12"/>
  <c r="D447" i="12"/>
  <c r="D446" i="12"/>
  <c r="D445" i="12"/>
  <c r="D444" i="12"/>
  <c r="D443" i="12"/>
  <c r="D442" i="12"/>
  <c r="D441" i="12"/>
  <c r="D440" i="12"/>
  <c r="D439" i="12"/>
  <c r="D438" i="12"/>
  <c r="D437" i="12"/>
  <c r="B436" i="12"/>
  <c r="D436" i="12"/>
  <c r="D435" i="12"/>
  <c r="C436" i="12"/>
  <c r="C437" i="12" s="1"/>
  <c r="C438" i="12" s="1"/>
  <c r="C439" i="12" s="1"/>
  <c r="C440" i="12" s="1"/>
  <c r="C441" i="12" s="1"/>
  <c r="C442" i="12" s="1"/>
  <c r="C443" i="12" s="1"/>
  <c r="C444" i="12" s="1"/>
  <c r="C445" i="12" s="1"/>
  <c r="C446" i="12" s="1"/>
  <c r="C447" i="12" s="1"/>
  <c r="C448" i="12" s="1"/>
  <c r="C449" i="12" s="1"/>
  <c r="C450" i="12" s="1"/>
  <c r="C451" i="12" s="1"/>
  <c r="C452" i="12" s="1"/>
  <c r="C453" i="12" s="1"/>
  <c r="C454" i="12" s="1"/>
  <c r="C435" i="12"/>
  <c r="G426" i="12"/>
  <c r="B33" i="12"/>
  <c r="B34" i="12" s="1"/>
  <c r="D22" i="12"/>
  <c r="B462" i="12" s="1"/>
  <c r="E22" i="12"/>
  <c r="D19" i="12"/>
  <c r="C18" i="10"/>
  <c r="E17" i="10"/>
  <c r="C17" i="10"/>
  <c r="D17" i="10"/>
  <c r="F41" i="8" l="1"/>
  <c r="F40" i="8"/>
  <c r="G37" i="8"/>
  <c r="F39" i="8"/>
  <c r="F38" i="8"/>
  <c r="B42" i="8"/>
  <c r="F42" i="8" s="1"/>
  <c r="C41" i="8"/>
  <c r="H41" i="8" s="1"/>
  <c r="D41" i="8"/>
  <c r="F28" i="12"/>
  <c r="B437" i="12"/>
  <c r="F22" i="12"/>
  <c r="F26" i="12"/>
  <c r="E27" i="12"/>
  <c r="C33" i="12" s="1"/>
  <c r="B426" i="12"/>
  <c r="B44" i="13"/>
  <c r="C43" i="13"/>
  <c r="E26" i="12"/>
  <c r="E28" i="12" s="1"/>
  <c r="E30" i="12" s="1"/>
  <c r="C34" i="12"/>
  <c r="B35" i="12"/>
  <c r="C35" i="12" s="1"/>
  <c r="G22" i="12"/>
  <c r="F27" i="12" s="1"/>
  <c r="B40" i="7"/>
  <c r="B41" i="7" s="1"/>
  <c r="B42" i="7" s="1"/>
  <c r="B43" i="7" s="1"/>
  <c r="B44" i="7" s="1"/>
  <c r="B45" i="7" s="1"/>
  <c r="B46" i="7" s="1"/>
  <c r="B47" i="7" s="1"/>
  <c r="B48" i="7" s="1"/>
  <c r="F39" i="7"/>
  <c r="I39" i="7" s="1"/>
  <c r="E39" i="7"/>
  <c r="D39" i="7"/>
  <c r="C39" i="7"/>
  <c r="B59" i="3"/>
  <c r="B60" i="3" s="1"/>
  <c r="B61" i="3" s="1"/>
  <c r="B62" i="3" s="1"/>
  <c r="B63" i="3" s="1"/>
  <c r="B64" i="3" s="1"/>
  <c r="B65" i="3" s="1"/>
  <c r="B66" i="3" s="1"/>
  <c r="B67" i="3" s="1"/>
  <c r="F58" i="3"/>
  <c r="E58" i="3"/>
  <c r="D58" i="3"/>
  <c r="C58" i="3"/>
  <c r="N48" i="3"/>
  <c r="N28" i="3"/>
  <c r="B22" i="3"/>
  <c r="B23" i="3" s="1"/>
  <c r="B24" i="3" s="1"/>
  <c r="B25" i="3" s="1"/>
  <c r="C21" i="3"/>
  <c r="C22" i="3" s="1"/>
  <c r="C23" i="3" s="1"/>
  <c r="C24" i="3" s="1"/>
  <c r="C25" i="3" s="1"/>
  <c r="O17" i="3"/>
  <c r="O13" i="3"/>
  <c r="O5" i="3"/>
  <c r="I37" i="8" l="1"/>
  <c r="G39" i="8"/>
  <c r="G41" i="8"/>
  <c r="I41" i="8" s="1"/>
  <c r="G38" i="8"/>
  <c r="I38" i="8" s="1"/>
  <c r="G40" i="8"/>
  <c r="G43" i="8"/>
  <c r="G42" i="8"/>
  <c r="B43" i="8"/>
  <c r="D42" i="8"/>
  <c r="C42" i="8"/>
  <c r="E42" i="8"/>
  <c r="I58" i="3"/>
  <c r="E66" i="3"/>
  <c r="H66" i="3"/>
  <c r="B68" i="3"/>
  <c r="C68" i="3" s="1"/>
  <c r="E67" i="3"/>
  <c r="F67" i="3"/>
  <c r="F59" i="3"/>
  <c r="F60" i="3"/>
  <c r="F61" i="3"/>
  <c r="F62" i="3"/>
  <c r="I62" i="3" s="1"/>
  <c r="F63" i="3"/>
  <c r="F64" i="3"/>
  <c r="F65" i="3"/>
  <c r="F66" i="3"/>
  <c r="I66" i="3" s="1"/>
  <c r="C67" i="3"/>
  <c r="G58" i="3"/>
  <c r="C59" i="3"/>
  <c r="C60" i="3"/>
  <c r="C61" i="3"/>
  <c r="C62" i="3"/>
  <c r="C63" i="3"/>
  <c r="C64" i="3"/>
  <c r="C65" i="3"/>
  <c r="C66" i="3"/>
  <c r="D68" i="3"/>
  <c r="D67" i="3"/>
  <c r="H58" i="3"/>
  <c r="D59" i="3"/>
  <c r="D60" i="3"/>
  <c r="D61" i="3"/>
  <c r="D62" i="3"/>
  <c r="D63" i="3"/>
  <c r="D64" i="3"/>
  <c r="D65" i="3"/>
  <c r="D66" i="3"/>
  <c r="E59" i="3"/>
  <c r="E60" i="3"/>
  <c r="E61" i="3"/>
  <c r="E62" i="3"/>
  <c r="E63" i="3"/>
  <c r="E64" i="3"/>
  <c r="E65" i="3"/>
  <c r="C41" i="13"/>
  <c r="C40" i="13"/>
  <c r="C36" i="13"/>
  <c r="C32" i="13"/>
  <c r="C28" i="13"/>
  <c r="C24" i="13"/>
  <c r="C20" i="13"/>
  <c r="C16" i="13"/>
  <c r="C12" i="13"/>
  <c r="C39" i="13"/>
  <c r="C35" i="13"/>
  <c r="C31" i="13"/>
  <c r="C27" i="13"/>
  <c r="C23" i="13"/>
  <c r="C19" i="13"/>
  <c r="C15" i="13"/>
  <c r="C11" i="13"/>
  <c r="C13" i="13"/>
  <c r="H7" i="13" s="1"/>
  <c r="C38" i="13"/>
  <c r="C34" i="13"/>
  <c r="C30" i="13"/>
  <c r="C26" i="13"/>
  <c r="C22" i="13"/>
  <c r="C18" i="13"/>
  <c r="C14" i="13"/>
  <c r="C10" i="13"/>
  <c r="E435" i="12"/>
  <c r="C42" i="13"/>
  <c r="C37" i="13"/>
  <c r="C33" i="13"/>
  <c r="C29" i="13"/>
  <c r="C25" i="13"/>
  <c r="C21" i="13"/>
  <c r="H9" i="13" s="1"/>
  <c r="C17" i="13"/>
  <c r="C9" i="13"/>
  <c r="C429" i="12"/>
  <c r="E462" i="12" s="1"/>
  <c r="D464" i="12" s="1"/>
  <c r="D465" i="12" s="1"/>
  <c r="B438" i="12"/>
  <c r="E437" i="12"/>
  <c r="F437" i="12" s="1"/>
  <c r="C48" i="7"/>
  <c r="B49" i="7"/>
  <c r="D48" i="7"/>
  <c r="G39" i="7"/>
  <c r="C44" i="7"/>
  <c r="C45" i="7"/>
  <c r="C46" i="7"/>
  <c r="C47" i="7"/>
  <c r="H39" i="7"/>
  <c r="D40" i="7"/>
  <c r="D41" i="7"/>
  <c r="D42" i="7"/>
  <c r="D43" i="7"/>
  <c r="D44" i="7"/>
  <c r="D45" i="7"/>
  <c r="D46" i="7"/>
  <c r="D47" i="7"/>
  <c r="F48" i="7"/>
  <c r="C49" i="7"/>
  <c r="F40" i="7"/>
  <c r="E49" i="7"/>
  <c r="E48" i="7"/>
  <c r="E40" i="7"/>
  <c r="E41" i="7"/>
  <c r="E42" i="7"/>
  <c r="E43" i="7"/>
  <c r="E44" i="7"/>
  <c r="E45" i="7"/>
  <c r="E46" i="7"/>
  <c r="E47" i="7"/>
  <c r="F42" i="7"/>
  <c r="F43" i="7"/>
  <c r="F44" i="7"/>
  <c r="F45" i="7"/>
  <c r="F41" i="7"/>
  <c r="F46" i="7"/>
  <c r="F47" i="7"/>
  <c r="F49" i="7"/>
  <c r="C40" i="7"/>
  <c r="C41" i="7"/>
  <c r="C42" i="7"/>
  <c r="C43" i="7"/>
  <c r="C44" i="13"/>
  <c r="B45" i="13"/>
  <c r="B36" i="12"/>
  <c r="C36" i="12" s="1"/>
  <c r="B44" i="8" l="1"/>
  <c r="C43" i="8"/>
  <c r="D43" i="8"/>
  <c r="E43" i="8"/>
  <c r="F43" i="8"/>
  <c r="H65" i="3"/>
  <c r="H61" i="3"/>
  <c r="G65" i="3"/>
  <c r="G61" i="3"/>
  <c r="G67" i="3"/>
  <c r="I67" i="3"/>
  <c r="H64" i="3"/>
  <c r="H60" i="3"/>
  <c r="G64" i="3"/>
  <c r="G60" i="3"/>
  <c r="I65" i="3"/>
  <c r="I61" i="3"/>
  <c r="G68" i="3"/>
  <c r="H63" i="3"/>
  <c r="H59" i="3"/>
  <c r="G63" i="3"/>
  <c r="G59" i="3"/>
  <c r="F68" i="3"/>
  <c r="I68" i="3" s="1"/>
  <c r="H62" i="3"/>
  <c r="G66" i="3"/>
  <c r="G62" i="3"/>
  <c r="I64" i="3"/>
  <c r="I60" i="3"/>
  <c r="H67" i="3"/>
  <c r="I63" i="3"/>
  <c r="I59" i="3"/>
  <c r="B69" i="3"/>
  <c r="E68" i="3"/>
  <c r="H68" i="3" s="1"/>
  <c r="F435" i="12"/>
  <c r="E436" i="12"/>
  <c r="F436" i="12" s="1"/>
  <c r="I7" i="13"/>
  <c r="J7" i="13" s="1"/>
  <c r="I9" i="13"/>
  <c r="J9" i="13" s="1"/>
  <c r="E438" i="12"/>
  <c r="F438" i="12" s="1"/>
  <c r="B439" i="12"/>
  <c r="I49" i="7"/>
  <c r="H49" i="7"/>
  <c r="I47" i="7"/>
  <c r="G47" i="7"/>
  <c r="H47" i="7"/>
  <c r="I40" i="7"/>
  <c r="H40" i="7"/>
  <c r="G40" i="7"/>
  <c r="G46" i="7"/>
  <c r="I46" i="7"/>
  <c r="H46" i="7"/>
  <c r="I43" i="7"/>
  <c r="H43" i="7"/>
  <c r="G43" i="7"/>
  <c r="G45" i="7"/>
  <c r="I45" i="7"/>
  <c r="H45" i="7"/>
  <c r="G44" i="7"/>
  <c r="I44" i="7"/>
  <c r="H44" i="7"/>
  <c r="B50" i="7"/>
  <c r="D49" i="7"/>
  <c r="G49" i="7" s="1"/>
  <c r="I42" i="7"/>
  <c r="H42" i="7"/>
  <c r="G42" i="7"/>
  <c r="I48" i="7"/>
  <c r="H48" i="7"/>
  <c r="G48" i="7"/>
  <c r="I41" i="7"/>
  <c r="H41" i="7"/>
  <c r="G41" i="7"/>
  <c r="C45" i="13"/>
  <c r="B37" i="12"/>
  <c r="C37" i="12" s="1"/>
  <c r="E44" i="8" l="1"/>
  <c r="B45" i="8"/>
  <c r="F44" i="8"/>
  <c r="D44" i="8"/>
  <c r="C44" i="8"/>
  <c r="H44" i="8" s="1"/>
  <c r="G44" i="8"/>
  <c r="I44" i="8" s="1"/>
  <c r="B70" i="3"/>
  <c r="E69" i="3"/>
  <c r="F69" i="3"/>
  <c r="C69" i="3"/>
  <c r="D69" i="3"/>
  <c r="E439" i="12"/>
  <c r="F439" i="12" s="1"/>
  <c r="B440" i="12"/>
  <c r="D50" i="7"/>
  <c r="C50" i="7"/>
  <c r="B51" i="7"/>
  <c r="F50" i="7"/>
  <c r="E50" i="7"/>
  <c r="B38" i="12"/>
  <c r="C38" i="12" s="1"/>
  <c r="H69" i="3" l="1"/>
  <c r="G69" i="3"/>
  <c r="E45" i="8"/>
  <c r="C45" i="8"/>
  <c r="G45" i="8"/>
  <c r="D45" i="8"/>
  <c r="F45" i="8"/>
  <c r="B46" i="8"/>
  <c r="B71" i="3"/>
  <c r="E70" i="3"/>
  <c r="H70" i="3" s="1"/>
  <c r="F70" i="3"/>
  <c r="D70" i="3"/>
  <c r="C70" i="3"/>
  <c r="I69" i="3"/>
  <c r="E440" i="12"/>
  <c r="F440" i="12" s="1"/>
  <c r="B441" i="12"/>
  <c r="I50" i="7"/>
  <c r="H50" i="7"/>
  <c r="G50" i="7"/>
  <c r="B52" i="7"/>
  <c r="D51" i="7"/>
  <c r="F51" i="7"/>
  <c r="C51" i="7"/>
  <c r="E51" i="7"/>
  <c r="B39" i="12"/>
  <c r="C39" i="12" s="1"/>
  <c r="D46" i="8" l="1"/>
  <c r="E46" i="8"/>
  <c r="C46" i="8"/>
  <c r="B47" i="8"/>
  <c r="F46" i="8"/>
  <c r="G46" i="8"/>
  <c r="B72" i="3"/>
  <c r="E71" i="3"/>
  <c r="C71" i="3"/>
  <c r="F71" i="3"/>
  <c r="I71" i="3" s="1"/>
  <c r="D71" i="3"/>
  <c r="G70" i="3"/>
  <c r="I70" i="3"/>
  <c r="E441" i="12"/>
  <c r="F441" i="12" s="1"/>
  <c r="B442" i="12"/>
  <c r="I51" i="7"/>
  <c r="H51" i="7"/>
  <c r="G51" i="7"/>
  <c r="D52" i="7"/>
  <c r="C52" i="7"/>
  <c r="B53" i="7"/>
  <c r="F52" i="7"/>
  <c r="E52" i="7"/>
  <c r="B40" i="12"/>
  <c r="C40" i="12" s="1"/>
  <c r="H71" i="3" l="1"/>
  <c r="G71" i="3"/>
  <c r="C47" i="8"/>
  <c r="H47" i="8" s="1"/>
  <c r="D47" i="8"/>
  <c r="G47" i="8"/>
  <c r="I47" i="8" s="1"/>
  <c r="F47" i="8"/>
  <c r="E47" i="8"/>
  <c r="B48" i="8"/>
  <c r="B73" i="3"/>
  <c r="E72" i="3"/>
  <c r="H72" i="3" s="1"/>
  <c r="C72" i="3"/>
  <c r="F72" i="3"/>
  <c r="I72" i="3" s="1"/>
  <c r="D72" i="3"/>
  <c r="G72" i="3" s="1"/>
  <c r="E442" i="12"/>
  <c r="F442" i="12" s="1"/>
  <c r="B443" i="12"/>
  <c r="I52" i="7"/>
  <c r="H52" i="7"/>
  <c r="G52" i="7"/>
  <c r="B54" i="7"/>
  <c r="D53" i="7"/>
  <c r="C53" i="7"/>
  <c r="E53" i="7"/>
  <c r="F53" i="7"/>
  <c r="B41" i="12"/>
  <c r="C41" i="12" s="1"/>
  <c r="G48" i="8" l="1"/>
  <c r="C48" i="8"/>
  <c r="E48" i="8"/>
  <c r="D48" i="8"/>
  <c r="B49" i="8"/>
  <c r="F48" i="8"/>
  <c r="B74" i="3"/>
  <c r="E73" i="3"/>
  <c r="F73" i="3"/>
  <c r="C73" i="3"/>
  <c r="D73" i="3"/>
  <c r="E443" i="12"/>
  <c r="F443" i="12" s="1"/>
  <c r="B444" i="12"/>
  <c r="D54" i="7"/>
  <c r="C54" i="7"/>
  <c r="B55" i="7"/>
  <c r="F54" i="7"/>
  <c r="E54" i="7"/>
  <c r="I53" i="7"/>
  <c r="H53" i="7"/>
  <c r="G53" i="7"/>
  <c r="B42" i="12"/>
  <c r="C42" i="12" s="1"/>
  <c r="H73" i="3" l="1"/>
  <c r="G73" i="3"/>
  <c r="E49" i="8"/>
  <c r="G49" i="8"/>
  <c r="B50" i="8"/>
  <c r="C49" i="8"/>
  <c r="D49" i="8"/>
  <c r="F49" i="8"/>
  <c r="B75" i="3"/>
  <c r="E74" i="3"/>
  <c r="H74" i="3" s="1"/>
  <c r="F74" i="3"/>
  <c r="D74" i="3"/>
  <c r="C74" i="3"/>
  <c r="I73" i="3"/>
  <c r="E444" i="12"/>
  <c r="F444" i="12" s="1"/>
  <c r="B445" i="12"/>
  <c r="B56" i="7"/>
  <c r="D55" i="7"/>
  <c r="C55" i="7"/>
  <c r="E55" i="7"/>
  <c r="F55" i="7"/>
  <c r="I54" i="7"/>
  <c r="H54" i="7"/>
  <c r="G54" i="7"/>
  <c r="B43" i="12"/>
  <c r="C43" i="12" s="1"/>
  <c r="B51" i="8" l="1"/>
  <c r="C50" i="8"/>
  <c r="H50" i="8" s="1"/>
  <c r="E50" i="8"/>
  <c r="F50" i="8"/>
  <c r="D50" i="8"/>
  <c r="G50" i="8"/>
  <c r="I50" i="8" s="1"/>
  <c r="B76" i="3"/>
  <c r="E75" i="3"/>
  <c r="C75" i="3"/>
  <c r="F75" i="3"/>
  <c r="I75" i="3" s="1"/>
  <c r="D75" i="3"/>
  <c r="G74" i="3"/>
  <c r="I74" i="3"/>
  <c r="E445" i="12"/>
  <c r="F445" i="12" s="1"/>
  <c r="B446" i="12"/>
  <c r="I55" i="7"/>
  <c r="G55" i="7"/>
  <c r="H55" i="7"/>
  <c r="B57" i="7"/>
  <c r="C56" i="7"/>
  <c r="D56" i="7"/>
  <c r="E56" i="7"/>
  <c r="F56" i="7"/>
  <c r="B44" i="12"/>
  <c r="C44" i="12" s="1"/>
  <c r="H75" i="3" l="1"/>
  <c r="G75" i="3"/>
  <c r="F51" i="8"/>
  <c r="D51" i="8"/>
  <c r="B52" i="8"/>
  <c r="C51" i="8"/>
  <c r="E51" i="8"/>
  <c r="G51" i="8"/>
  <c r="B77" i="3"/>
  <c r="E76" i="3"/>
  <c r="H76" i="3" s="1"/>
  <c r="C76" i="3"/>
  <c r="F76" i="3"/>
  <c r="I76" i="3" s="1"/>
  <c r="D76" i="3"/>
  <c r="G76" i="3" s="1"/>
  <c r="E446" i="12"/>
  <c r="F446" i="12" s="1"/>
  <c r="B447" i="12"/>
  <c r="I56" i="7"/>
  <c r="H56" i="7"/>
  <c r="G56" i="7"/>
  <c r="B58" i="7"/>
  <c r="D57" i="7"/>
  <c r="C57" i="7"/>
  <c r="E57" i="7"/>
  <c r="F57" i="7"/>
  <c r="B45" i="12"/>
  <c r="C45" i="12" s="1"/>
  <c r="D52" i="8" l="1"/>
  <c r="E52" i="8"/>
  <c r="C52" i="8"/>
  <c r="B53" i="8"/>
  <c r="F52" i="8"/>
  <c r="G52" i="8"/>
  <c r="B78" i="3"/>
  <c r="E77" i="3"/>
  <c r="F77" i="3"/>
  <c r="C77" i="3"/>
  <c r="D77" i="3"/>
  <c r="E447" i="12"/>
  <c r="F447" i="12" s="1"/>
  <c r="B448" i="12"/>
  <c r="I57" i="7"/>
  <c r="G57" i="7"/>
  <c r="H57" i="7"/>
  <c r="B59" i="7"/>
  <c r="C58" i="7"/>
  <c r="D58" i="7"/>
  <c r="F58" i="7"/>
  <c r="E58" i="7"/>
  <c r="B46" i="12"/>
  <c r="C46" i="12" s="1"/>
  <c r="H77" i="3" l="1"/>
  <c r="G77" i="3"/>
  <c r="E53" i="8"/>
  <c r="C53" i="8"/>
  <c r="H53" i="8" s="1"/>
  <c r="D53" i="8"/>
  <c r="F53" i="8"/>
  <c r="G53" i="8"/>
  <c r="I53" i="8" s="1"/>
  <c r="B54" i="8"/>
  <c r="B79" i="3"/>
  <c r="E78" i="3"/>
  <c r="H78" i="3" s="1"/>
  <c r="F78" i="3"/>
  <c r="D78" i="3"/>
  <c r="C78" i="3"/>
  <c r="I77" i="3"/>
  <c r="E448" i="12"/>
  <c r="F448" i="12" s="1"/>
  <c r="B449" i="12"/>
  <c r="B60" i="7"/>
  <c r="D59" i="7"/>
  <c r="C59" i="7"/>
  <c r="E59" i="7"/>
  <c r="F59" i="7"/>
  <c r="I58" i="7"/>
  <c r="H58" i="7"/>
  <c r="G58" i="7"/>
  <c r="B47" i="12"/>
  <c r="C47" i="12" s="1"/>
  <c r="B55" i="8" l="1"/>
  <c r="E54" i="8"/>
  <c r="G54" i="8"/>
  <c r="D54" i="8"/>
  <c r="C54" i="8"/>
  <c r="F54" i="8"/>
  <c r="B80" i="3"/>
  <c r="E79" i="3"/>
  <c r="F79" i="3"/>
  <c r="C79" i="3"/>
  <c r="D79" i="3"/>
  <c r="G79" i="3" s="1"/>
  <c r="G78" i="3"/>
  <c r="I78" i="3"/>
  <c r="F449" i="12"/>
  <c r="B450" i="12"/>
  <c r="E449" i="12"/>
  <c r="I59" i="7"/>
  <c r="G59" i="7"/>
  <c r="H59" i="7"/>
  <c r="B61" i="7"/>
  <c r="C60" i="7"/>
  <c r="D60" i="7"/>
  <c r="E60" i="7"/>
  <c r="F60" i="7"/>
  <c r="B48" i="12"/>
  <c r="C48" i="12" s="1"/>
  <c r="G55" i="8" l="1"/>
  <c r="B56" i="8"/>
  <c r="F55" i="8"/>
  <c r="E55" i="8"/>
  <c r="C55" i="8"/>
  <c r="D55" i="8"/>
  <c r="H79" i="3"/>
  <c r="B81" i="3"/>
  <c r="E80" i="3"/>
  <c r="C80" i="3"/>
  <c r="F80" i="3"/>
  <c r="I80" i="3" s="1"/>
  <c r="D80" i="3"/>
  <c r="I79" i="3"/>
  <c r="B451" i="12"/>
  <c r="E450" i="12"/>
  <c r="F450" i="12" s="1"/>
  <c r="B62" i="7"/>
  <c r="D61" i="7"/>
  <c r="F61" i="7"/>
  <c r="C61" i="7"/>
  <c r="E61" i="7"/>
  <c r="I60" i="7"/>
  <c r="H60" i="7"/>
  <c r="G60" i="7"/>
  <c r="B49" i="12"/>
  <c r="C49" i="12" s="1"/>
  <c r="C56" i="8" l="1"/>
  <c r="H56" i="8" s="1"/>
  <c r="D56" i="8"/>
  <c r="F56" i="8"/>
  <c r="B57" i="8"/>
  <c r="G56" i="8"/>
  <c r="I56" i="8" s="1"/>
  <c r="E56" i="8"/>
  <c r="H80" i="3"/>
  <c r="G80" i="3"/>
  <c r="B82" i="3"/>
  <c r="E81" i="3"/>
  <c r="F81" i="3"/>
  <c r="C81" i="3"/>
  <c r="D81" i="3"/>
  <c r="B452" i="12"/>
  <c r="E451" i="12"/>
  <c r="F451" i="12" s="1"/>
  <c r="I61" i="7"/>
  <c r="H61" i="7"/>
  <c r="G61" i="7"/>
  <c r="D62" i="7"/>
  <c r="C62" i="7"/>
  <c r="B63" i="7"/>
  <c r="F62" i="7"/>
  <c r="E62" i="7"/>
  <c r="B50" i="12"/>
  <c r="C50" i="12" s="1"/>
  <c r="E57" i="8" l="1"/>
  <c r="C57" i="8"/>
  <c r="G57" i="8"/>
  <c r="B58" i="8"/>
  <c r="D57" i="8"/>
  <c r="F57" i="8"/>
  <c r="I81" i="3"/>
  <c r="H81" i="3"/>
  <c r="G81" i="3"/>
  <c r="B83" i="3"/>
  <c r="E82" i="3"/>
  <c r="F82" i="3"/>
  <c r="D82" i="3"/>
  <c r="C82" i="3"/>
  <c r="E452" i="12"/>
  <c r="F452" i="12" s="1"/>
  <c r="B453" i="12"/>
  <c r="B64" i="7"/>
  <c r="D63" i="7"/>
  <c r="F63" i="7"/>
  <c r="C63" i="7"/>
  <c r="E63" i="7"/>
  <c r="I62" i="7"/>
  <c r="H62" i="7"/>
  <c r="G62" i="7"/>
  <c r="B51" i="12"/>
  <c r="C51" i="12" s="1"/>
  <c r="C58" i="8" l="1"/>
  <c r="D58" i="8"/>
  <c r="G58" i="8"/>
  <c r="F58" i="8"/>
  <c r="E58" i="8"/>
  <c r="B59" i="8"/>
  <c r="B84" i="3"/>
  <c r="E83" i="3"/>
  <c r="C83" i="3"/>
  <c r="F83" i="3"/>
  <c r="D83" i="3"/>
  <c r="G82" i="3"/>
  <c r="I82" i="3"/>
  <c r="H82" i="3"/>
  <c r="B454" i="12"/>
  <c r="E454" i="12" s="1"/>
  <c r="E453" i="12"/>
  <c r="F453" i="12" s="1"/>
  <c r="I63" i="7"/>
  <c r="G63" i="7"/>
  <c r="H63" i="7"/>
  <c r="B65" i="7"/>
  <c r="D64" i="7"/>
  <c r="C64" i="7"/>
  <c r="F64" i="7"/>
  <c r="E64" i="7"/>
  <c r="B52" i="12"/>
  <c r="C52" i="12" s="1"/>
  <c r="B60" i="8" l="1"/>
  <c r="G59" i="8"/>
  <c r="I59" i="8" s="1"/>
  <c r="D59" i="8"/>
  <c r="F59" i="8"/>
  <c r="C59" i="8"/>
  <c r="H59" i="8" s="1"/>
  <c r="E59" i="8"/>
  <c r="I83" i="3"/>
  <c r="H83" i="3"/>
  <c r="G83" i="3"/>
  <c r="B85" i="3"/>
  <c r="E84" i="3"/>
  <c r="C84" i="3"/>
  <c r="F84" i="3"/>
  <c r="D84" i="3"/>
  <c r="E455" i="12"/>
  <c r="F455" i="12" s="1"/>
  <c r="F456" i="12" s="1"/>
  <c r="F454" i="12"/>
  <c r="B66" i="7"/>
  <c r="D65" i="7"/>
  <c r="E65" i="7"/>
  <c r="C65" i="7"/>
  <c r="F65" i="7"/>
  <c r="I64" i="7"/>
  <c r="H64" i="7"/>
  <c r="G64" i="7"/>
  <c r="B53" i="12"/>
  <c r="C53" i="12" s="1"/>
  <c r="G84" i="3" l="1"/>
  <c r="I84" i="3"/>
  <c r="F60" i="8"/>
  <c r="B61" i="8"/>
  <c r="C60" i="8"/>
  <c r="D60" i="8"/>
  <c r="E60" i="8"/>
  <c r="G60" i="8"/>
  <c r="H84" i="3"/>
  <c r="B86" i="3"/>
  <c r="E85" i="3"/>
  <c r="F85" i="3"/>
  <c r="C85" i="3"/>
  <c r="D85" i="3"/>
  <c r="I65" i="7"/>
  <c r="G65" i="7"/>
  <c r="H65" i="7"/>
  <c r="B67" i="7"/>
  <c r="D66" i="7"/>
  <c r="C66" i="7"/>
  <c r="E66" i="7"/>
  <c r="F66" i="7"/>
  <c r="B54" i="12"/>
  <c r="C54" i="12" s="1"/>
  <c r="F61" i="8" l="1"/>
  <c r="D61" i="8"/>
  <c r="B62" i="8"/>
  <c r="C61" i="8"/>
  <c r="E61" i="8"/>
  <c r="G61" i="8"/>
  <c r="I85" i="3"/>
  <c r="H85" i="3"/>
  <c r="G85" i="3"/>
  <c r="B87" i="3"/>
  <c r="E86" i="3"/>
  <c r="F86" i="3"/>
  <c r="D86" i="3"/>
  <c r="C86" i="3"/>
  <c r="B68" i="7"/>
  <c r="D67" i="7"/>
  <c r="C67" i="7"/>
  <c r="E67" i="7"/>
  <c r="F67" i="7"/>
  <c r="I66" i="7"/>
  <c r="H66" i="7"/>
  <c r="G66" i="7"/>
  <c r="B55" i="12"/>
  <c r="C55" i="12" s="1"/>
  <c r="C62" i="8" l="1"/>
  <c r="H62" i="8" s="1"/>
  <c r="B63" i="8"/>
  <c r="F62" i="8"/>
  <c r="D62" i="8"/>
  <c r="E62" i="8"/>
  <c r="G62" i="8"/>
  <c r="I62" i="8" s="1"/>
  <c r="B88" i="3"/>
  <c r="E87" i="3"/>
  <c r="C87" i="3"/>
  <c r="F87" i="3"/>
  <c r="I87" i="3" s="1"/>
  <c r="D87" i="3"/>
  <c r="G86" i="3"/>
  <c r="I86" i="3"/>
  <c r="H86" i="3"/>
  <c r="I67" i="7"/>
  <c r="G67" i="7"/>
  <c r="H67" i="7"/>
  <c r="B69" i="7"/>
  <c r="D68" i="7"/>
  <c r="F68" i="7"/>
  <c r="C68" i="7"/>
  <c r="E68" i="7"/>
  <c r="B56" i="12"/>
  <c r="C56" i="12" s="1"/>
  <c r="D63" i="8" l="1"/>
  <c r="G63" i="8"/>
  <c r="E63" i="8"/>
  <c r="C63" i="8"/>
  <c r="B64" i="8"/>
  <c r="F63" i="8"/>
  <c r="H87" i="3"/>
  <c r="G87" i="3"/>
  <c r="B89" i="3"/>
  <c r="E88" i="3"/>
  <c r="C88" i="3"/>
  <c r="F88" i="3"/>
  <c r="D88" i="3"/>
  <c r="B70" i="7"/>
  <c r="D69" i="7"/>
  <c r="C69" i="7"/>
  <c r="F69" i="7"/>
  <c r="E69" i="7"/>
  <c r="I68" i="7"/>
  <c r="H68" i="7"/>
  <c r="G68" i="7"/>
  <c r="B57" i="12"/>
  <c r="C57" i="12" s="1"/>
  <c r="I88" i="3" l="1"/>
  <c r="H88" i="3"/>
  <c r="G88" i="3"/>
  <c r="G64" i="8"/>
  <c r="C64" i="8"/>
  <c r="B65" i="8"/>
  <c r="F64" i="8"/>
  <c r="D64" i="8"/>
  <c r="E64" i="8"/>
  <c r="B90" i="3"/>
  <c r="E89" i="3"/>
  <c r="F89" i="3"/>
  <c r="C89" i="3"/>
  <c r="D89" i="3"/>
  <c r="I69" i="7"/>
  <c r="G69" i="7"/>
  <c r="H69" i="7"/>
  <c r="B71" i="7"/>
  <c r="D70" i="7"/>
  <c r="F70" i="7"/>
  <c r="C70" i="7"/>
  <c r="E70" i="7"/>
  <c r="B58" i="12"/>
  <c r="C58" i="12" s="1"/>
  <c r="E65" i="8" l="1"/>
  <c r="C65" i="8"/>
  <c r="H65" i="8" s="1"/>
  <c r="D65" i="8"/>
  <c r="F65" i="8"/>
  <c r="B66" i="8"/>
  <c r="G65" i="8"/>
  <c r="I65" i="8" s="1"/>
  <c r="I89" i="3"/>
  <c r="H89" i="3"/>
  <c r="G89" i="3"/>
  <c r="B91" i="3"/>
  <c r="E90" i="3"/>
  <c r="F90" i="3"/>
  <c r="D90" i="3"/>
  <c r="C90" i="3"/>
  <c r="B72" i="7"/>
  <c r="D71" i="7"/>
  <c r="C71" i="7"/>
  <c r="E71" i="7"/>
  <c r="F71" i="7"/>
  <c r="I70" i="7"/>
  <c r="H70" i="7"/>
  <c r="G70" i="7"/>
  <c r="B59" i="12"/>
  <c r="C59" i="12" s="1"/>
  <c r="C66" i="8" l="1"/>
  <c r="G66" i="8"/>
  <c r="B67" i="8"/>
  <c r="F66" i="8"/>
  <c r="D66" i="8"/>
  <c r="E66" i="8"/>
  <c r="B92" i="3"/>
  <c r="E91" i="3"/>
  <c r="C91" i="3"/>
  <c r="F91" i="3"/>
  <c r="I91" i="3" s="1"/>
  <c r="D91" i="3"/>
  <c r="G90" i="3"/>
  <c r="I90" i="3"/>
  <c r="H90" i="3"/>
  <c r="I71" i="7"/>
  <c r="G71" i="7"/>
  <c r="H71" i="7"/>
  <c r="B73" i="7"/>
  <c r="D72" i="7"/>
  <c r="C72" i="7"/>
  <c r="E72" i="7"/>
  <c r="F72" i="7"/>
  <c r="B60" i="12"/>
  <c r="C60" i="12" s="1"/>
  <c r="B68" i="8" l="1"/>
  <c r="D67" i="8"/>
  <c r="E67" i="8"/>
  <c r="G67" i="8"/>
  <c r="F67" i="8"/>
  <c r="C67" i="8"/>
  <c r="H91" i="3"/>
  <c r="G91" i="3"/>
  <c r="B93" i="3"/>
  <c r="E92" i="3"/>
  <c r="C92" i="3"/>
  <c r="F92" i="3"/>
  <c r="D92" i="3"/>
  <c r="B74" i="7"/>
  <c r="D73" i="7"/>
  <c r="E73" i="7"/>
  <c r="C73" i="7"/>
  <c r="F73" i="7"/>
  <c r="I72" i="7"/>
  <c r="H72" i="7"/>
  <c r="G72" i="7"/>
  <c r="B61" i="12"/>
  <c r="C61" i="12" s="1"/>
  <c r="I92" i="3" l="1"/>
  <c r="H92" i="3"/>
  <c r="G92" i="3"/>
  <c r="D68" i="8"/>
  <c r="C68" i="8"/>
  <c r="E68" i="8"/>
  <c r="F68" i="8"/>
  <c r="G68" i="8"/>
  <c r="B94" i="3"/>
  <c r="E93" i="3"/>
  <c r="F93" i="3"/>
  <c r="C93" i="3"/>
  <c r="D93" i="3"/>
  <c r="I73" i="7"/>
  <c r="G73" i="7"/>
  <c r="H73" i="7"/>
  <c r="B75" i="7"/>
  <c r="D74" i="7"/>
  <c r="F74" i="7"/>
  <c r="C74" i="7"/>
  <c r="E74" i="7"/>
  <c r="B62" i="12"/>
  <c r="C62" i="12" s="1"/>
  <c r="H93" i="3" l="1"/>
  <c r="I93" i="3"/>
  <c r="G93" i="3"/>
  <c r="B95" i="3"/>
  <c r="E94" i="3"/>
  <c r="F94" i="3"/>
  <c r="D94" i="3"/>
  <c r="C94" i="3"/>
  <c r="B76" i="7"/>
  <c r="D75" i="7"/>
  <c r="C75" i="7"/>
  <c r="E75" i="7"/>
  <c r="F75" i="7"/>
  <c r="I74" i="7"/>
  <c r="H74" i="7"/>
  <c r="G74" i="7"/>
  <c r="B63" i="12"/>
  <c r="C63" i="12" s="1"/>
  <c r="G94" i="3" l="1"/>
  <c r="I94" i="3"/>
  <c r="H94" i="3"/>
  <c r="B96" i="3"/>
  <c r="E95" i="3"/>
  <c r="C95" i="3"/>
  <c r="F95" i="3"/>
  <c r="I95" i="3" s="1"/>
  <c r="D95" i="3"/>
  <c r="G95" i="3" s="1"/>
  <c r="I75" i="7"/>
  <c r="G75" i="7"/>
  <c r="H75" i="7"/>
  <c r="B77" i="7"/>
  <c r="D76" i="7"/>
  <c r="C76" i="7"/>
  <c r="E76" i="7"/>
  <c r="F76" i="7"/>
  <c r="B64" i="12"/>
  <c r="C64" i="12" s="1"/>
  <c r="H95" i="3" l="1"/>
  <c r="B97" i="3"/>
  <c r="E96" i="3"/>
  <c r="C96" i="3"/>
  <c r="F96" i="3"/>
  <c r="D96" i="3"/>
  <c r="B78" i="7"/>
  <c r="D77" i="7"/>
  <c r="C77" i="7"/>
  <c r="F77" i="7"/>
  <c r="E77" i="7"/>
  <c r="I76" i="7"/>
  <c r="H76" i="7"/>
  <c r="G76" i="7"/>
  <c r="B65" i="12"/>
  <c r="C65" i="12" s="1"/>
  <c r="H96" i="3" l="1"/>
  <c r="G96" i="3"/>
  <c r="I96" i="3"/>
  <c r="B98" i="3"/>
  <c r="E97" i="3"/>
  <c r="F97" i="3"/>
  <c r="C97" i="3"/>
  <c r="D97" i="3"/>
  <c r="I77" i="7"/>
  <c r="G77" i="7"/>
  <c r="H77" i="7"/>
  <c r="B79" i="7"/>
  <c r="D78" i="7"/>
  <c r="F78" i="7"/>
  <c r="C78" i="7"/>
  <c r="E78" i="7"/>
  <c r="B66" i="12"/>
  <c r="C66" i="12" s="1"/>
  <c r="H97" i="3" l="1"/>
  <c r="I97" i="3"/>
  <c r="G97" i="3"/>
  <c r="B99" i="3"/>
  <c r="E98" i="3"/>
  <c r="F98" i="3"/>
  <c r="D98" i="3"/>
  <c r="C98" i="3"/>
  <c r="B80" i="7"/>
  <c r="D79" i="7"/>
  <c r="C79" i="7"/>
  <c r="E79" i="7"/>
  <c r="F79" i="7"/>
  <c r="I78" i="7"/>
  <c r="H78" i="7"/>
  <c r="G78" i="7"/>
  <c r="B67" i="12"/>
  <c r="C67" i="12" s="1"/>
  <c r="I98" i="3" l="1"/>
  <c r="G98" i="3"/>
  <c r="H98" i="3"/>
  <c r="B100" i="3"/>
  <c r="E99" i="3"/>
  <c r="C99" i="3"/>
  <c r="F99" i="3"/>
  <c r="I99" i="3" s="1"/>
  <c r="D99" i="3"/>
  <c r="G99" i="3" s="1"/>
  <c r="I79" i="7"/>
  <c r="G79" i="7"/>
  <c r="H79" i="7"/>
  <c r="B81" i="7"/>
  <c r="D80" i="7"/>
  <c r="F80" i="7"/>
  <c r="C80" i="7"/>
  <c r="E80" i="7"/>
  <c r="B68" i="12"/>
  <c r="C68" i="12" s="1"/>
  <c r="H99" i="3" l="1"/>
  <c r="B101" i="3"/>
  <c r="E100" i="3"/>
  <c r="C100" i="3"/>
  <c r="F100" i="3"/>
  <c r="D100" i="3"/>
  <c r="B82" i="7"/>
  <c r="D81" i="7"/>
  <c r="F81" i="7"/>
  <c r="C81" i="7"/>
  <c r="E81" i="7"/>
  <c r="I80" i="7"/>
  <c r="H80" i="7"/>
  <c r="G80" i="7"/>
  <c r="B69" i="12"/>
  <c r="C69" i="12" s="1"/>
  <c r="H100" i="3" l="1"/>
  <c r="G100" i="3"/>
  <c r="I100" i="3"/>
  <c r="B102" i="3"/>
  <c r="E101" i="3"/>
  <c r="F101" i="3"/>
  <c r="C101" i="3"/>
  <c r="D101" i="3"/>
  <c r="I81" i="7"/>
  <c r="G81" i="7"/>
  <c r="H81" i="7"/>
  <c r="B83" i="7"/>
  <c r="D82" i="7"/>
  <c r="C82" i="7"/>
  <c r="E82" i="7"/>
  <c r="F82" i="7"/>
  <c r="B70" i="12"/>
  <c r="C70" i="12" s="1"/>
  <c r="H101" i="3" l="1"/>
  <c r="I101" i="3"/>
  <c r="G101" i="3"/>
  <c r="B103" i="3"/>
  <c r="E102" i="3"/>
  <c r="F102" i="3"/>
  <c r="D102" i="3"/>
  <c r="C102" i="3"/>
  <c r="B84" i="7"/>
  <c r="D83" i="7"/>
  <c r="C83" i="7"/>
  <c r="E83" i="7"/>
  <c r="F83" i="7"/>
  <c r="I82" i="7"/>
  <c r="H82" i="7"/>
  <c r="G82" i="7"/>
  <c r="B71" i="12"/>
  <c r="C71" i="12" s="1"/>
  <c r="H102" i="3" l="1"/>
  <c r="G102" i="3"/>
  <c r="B104" i="3"/>
  <c r="E103" i="3"/>
  <c r="H103" i="3" s="1"/>
  <c r="C103" i="3"/>
  <c r="F103" i="3"/>
  <c r="I103" i="3" s="1"/>
  <c r="D103" i="3"/>
  <c r="G103" i="3" s="1"/>
  <c r="I102" i="3"/>
  <c r="I83" i="7"/>
  <c r="G83" i="7"/>
  <c r="H83" i="7"/>
  <c r="B85" i="7"/>
  <c r="D84" i="7"/>
  <c r="C84" i="7"/>
  <c r="E84" i="7"/>
  <c r="F84" i="7"/>
  <c r="B72" i="12"/>
  <c r="C72" i="12" s="1"/>
  <c r="B105" i="3" l="1"/>
  <c r="E104" i="3"/>
  <c r="C104" i="3"/>
  <c r="F104" i="3"/>
  <c r="I104" i="3" s="1"/>
  <c r="D104" i="3"/>
  <c r="D85" i="7"/>
  <c r="B86" i="7"/>
  <c r="C85" i="7"/>
  <c r="E85" i="7"/>
  <c r="F85" i="7"/>
  <c r="I84" i="7"/>
  <c r="H84" i="7"/>
  <c r="G84" i="7"/>
  <c r="B73" i="12"/>
  <c r="C73" i="12" s="1"/>
  <c r="H104" i="3" l="1"/>
  <c r="G104" i="3"/>
  <c r="B106" i="3"/>
  <c r="E105" i="3"/>
  <c r="H105" i="3" s="1"/>
  <c r="F105" i="3"/>
  <c r="C105" i="3"/>
  <c r="D105" i="3"/>
  <c r="H85" i="7"/>
  <c r="I85" i="7"/>
  <c r="G85" i="7"/>
  <c r="B87" i="7"/>
  <c r="D86" i="7"/>
  <c r="C86" i="7"/>
  <c r="E86" i="7"/>
  <c r="F86" i="7"/>
  <c r="B74" i="12"/>
  <c r="C74" i="12" s="1"/>
  <c r="I105" i="3" l="1"/>
  <c r="G105" i="3"/>
  <c r="B107" i="3"/>
  <c r="E106" i="3"/>
  <c r="F106" i="3"/>
  <c r="D106" i="3"/>
  <c r="C106" i="3"/>
  <c r="B88" i="7"/>
  <c r="E87" i="7"/>
  <c r="F87" i="7"/>
  <c r="C87" i="7"/>
  <c r="D87" i="7"/>
  <c r="H86" i="7"/>
  <c r="I86" i="7"/>
  <c r="G86" i="7"/>
  <c r="B75" i="12"/>
  <c r="C75" i="12" s="1"/>
  <c r="H106" i="3" l="1"/>
  <c r="G106" i="3"/>
  <c r="B108" i="3"/>
  <c r="E107" i="3"/>
  <c r="C107" i="3"/>
  <c r="F107" i="3"/>
  <c r="D107" i="3"/>
  <c r="I106" i="3"/>
  <c r="H87" i="7"/>
  <c r="I87" i="7"/>
  <c r="G87" i="7"/>
  <c r="B89" i="7"/>
  <c r="E88" i="7"/>
  <c r="F88" i="7"/>
  <c r="D88" i="7"/>
  <c r="C88" i="7"/>
  <c r="B76" i="12"/>
  <c r="C76" i="12" s="1"/>
  <c r="G107" i="3" l="1"/>
  <c r="H107" i="3"/>
  <c r="I107" i="3"/>
  <c r="E108" i="3"/>
  <c r="C108" i="3"/>
  <c r="F108" i="3"/>
  <c r="D108" i="3"/>
  <c r="G108" i="3" s="1"/>
  <c r="F89" i="7"/>
  <c r="D89" i="7"/>
  <c r="C89" i="7"/>
  <c r="E89" i="7"/>
  <c r="H88" i="7"/>
  <c r="I88" i="7"/>
  <c r="G88" i="7"/>
  <c r="B77" i="12"/>
  <c r="C77" i="12" s="1"/>
  <c r="I108" i="3" l="1"/>
  <c r="H108" i="3"/>
  <c r="H89" i="7"/>
  <c r="I89" i="7"/>
  <c r="G89" i="7"/>
  <c r="B78" i="12"/>
  <c r="C78" i="12" s="1"/>
  <c r="B79" i="12" l="1"/>
  <c r="C79" i="12" s="1"/>
  <c r="B80" i="12" l="1"/>
  <c r="C80" i="12" s="1"/>
  <c r="B81" i="12" l="1"/>
  <c r="C81" i="12" s="1"/>
  <c r="B82" i="12" l="1"/>
  <c r="C82" i="12" s="1"/>
  <c r="B83" i="12" l="1"/>
  <c r="C83" i="12" s="1"/>
  <c r="B84" i="12" l="1"/>
  <c r="C84" i="12" s="1"/>
  <c r="B85" i="12" l="1"/>
  <c r="C85" i="12" s="1"/>
  <c r="B86" i="12" l="1"/>
  <c r="C86" i="12" s="1"/>
  <c r="B87" i="12" l="1"/>
  <c r="C87" i="12" s="1"/>
  <c r="B88" i="12" l="1"/>
  <c r="C88" i="12" s="1"/>
  <c r="B89" i="12" l="1"/>
  <c r="C89" i="12" s="1"/>
  <c r="B90" i="12" l="1"/>
  <c r="C90" i="12" s="1"/>
  <c r="B91" i="12" l="1"/>
  <c r="C91" i="12" s="1"/>
  <c r="B92" i="12" l="1"/>
  <c r="C92" i="12" s="1"/>
  <c r="B93" i="12" l="1"/>
  <c r="C93" i="12" s="1"/>
  <c r="B94" i="12" l="1"/>
  <c r="C94" i="12" s="1"/>
  <c r="B95" i="12" l="1"/>
  <c r="C95" i="12" s="1"/>
  <c r="B96" i="12" l="1"/>
  <c r="C96" i="12" s="1"/>
  <c r="B97" i="12" l="1"/>
  <c r="C97" i="12" s="1"/>
  <c r="B98" i="12" l="1"/>
  <c r="C98" i="12" s="1"/>
  <c r="B99" i="12" l="1"/>
  <c r="C99" i="12" s="1"/>
  <c r="B100" i="12" l="1"/>
  <c r="C100" i="12" s="1"/>
  <c r="B101" i="12" l="1"/>
  <c r="C101" i="12" s="1"/>
  <c r="B102" i="12" l="1"/>
  <c r="C102" i="12" s="1"/>
  <c r="B103" i="12" l="1"/>
  <c r="C103" i="12" s="1"/>
  <c r="B104" i="12" l="1"/>
  <c r="C104" i="12" s="1"/>
  <c r="B105" i="12" l="1"/>
  <c r="C105" i="12" s="1"/>
  <c r="B106" i="12" l="1"/>
  <c r="C106" i="12" s="1"/>
  <c r="B107" i="12" l="1"/>
  <c r="C107" i="12" s="1"/>
  <c r="B108" i="12" l="1"/>
  <c r="C108" i="12" s="1"/>
  <c r="B109" i="12" l="1"/>
  <c r="C109" i="12" s="1"/>
  <c r="B110" i="12" l="1"/>
  <c r="C110" i="12" s="1"/>
  <c r="B111" i="12" l="1"/>
  <c r="C111" i="12" s="1"/>
  <c r="B112" i="12" l="1"/>
  <c r="C112" i="12" s="1"/>
  <c r="B113" i="12" l="1"/>
  <c r="C113" i="12" s="1"/>
  <c r="B114" i="12" l="1"/>
  <c r="C114" i="12" s="1"/>
  <c r="B115" i="12" l="1"/>
  <c r="C115" i="12" s="1"/>
  <c r="B116" i="12" l="1"/>
  <c r="C116" i="12" s="1"/>
  <c r="B117" i="12" l="1"/>
  <c r="C117" i="12" s="1"/>
  <c r="B118" i="12" l="1"/>
  <c r="C118" i="12" s="1"/>
  <c r="B119" i="12" l="1"/>
  <c r="C119" i="12" s="1"/>
  <c r="B120" i="12" l="1"/>
  <c r="C120" i="12" s="1"/>
  <c r="B121" i="12" l="1"/>
  <c r="C121" i="12" s="1"/>
  <c r="B122" i="12" l="1"/>
  <c r="C122" i="12" s="1"/>
  <c r="B123" i="12" l="1"/>
  <c r="C123" i="12" s="1"/>
  <c r="B124" i="12" l="1"/>
  <c r="C124" i="12" s="1"/>
  <c r="B125" i="12" l="1"/>
  <c r="C125" i="12" s="1"/>
  <c r="B126" i="12" l="1"/>
  <c r="C126" i="12" s="1"/>
  <c r="B127" i="12" l="1"/>
  <c r="C127" i="12" s="1"/>
  <c r="B128" i="12" l="1"/>
  <c r="C128" i="12" s="1"/>
  <c r="B129" i="12" l="1"/>
  <c r="C129" i="12" s="1"/>
  <c r="B130" i="12" l="1"/>
  <c r="C130" i="12" s="1"/>
  <c r="B131" i="12" l="1"/>
  <c r="C131" i="12" s="1"/>
  <c r="B132" i="12" l="1"/>
  <c r="C132" i="12" s="1"/>
  <c r="B133" i="12" l="1"/>
  <c r="C133" i="12" s="1"/>
  <c r="B134" i="12" l="1"/>
  <c r="C134" i="12" s="1"/>
  <c r="B135" i="12" l="1"/>
  <c r="C135" i="12" s="1"/>
  <c r="B136" i="12" l="1"/>
  <c r="C136" i="12" s="1"/>
  <c r="B137" i="12" l="1"/>
  <c r="C137" i="12" s="1"/>
  <c r="B138" i="12" l="1"/>
  <c r="C138" i="12" s="1"/>
  <c r="B139" i="12" l="1"/>
  <c r="C139" i="12" s="1"/>
  <c r="B140" i="12" l="1"/>
  <c r="C140" i="12" s="1"/>
  <c r="B141" i="12" l="1"/>
  <c r="C141" i="12" s="1"/>
  <c r="B142" i="12" l="1"/>
  <c r="C142" i="12" s="1"/>
  <c r="B143" i="12" l="1"/>
  <c r="C143" i="12" s="1"/>
  <c r="B144" i="12" l="1"/>
  <c r="C144" i="12" s="1"/>
  <c r="B145" i="12" l="1"/>
  <c r="C145" i="12" s="1"/>
  <c r="B146" i="12" l="1"/>
  <c r="C146" i="12" s="1"/>
  <c r="B147" i="12" l="1"/>
  <c r="C147" i="12" s="1"/>
  <c r="B148" i="12" l="1"/>
  <c r="C148" i="12" s="1"/>
  <c r="B149" i="12" l="1"/>
  <c r="C149" i="12" s="1"/>
  <c r="B150" i="12" l="1"/>
  <c r="C150" i="12" s="1"/>
  <c r="B151" i="12" l="1"/>
  <c r="C151" i="12" s="1"/>
  <c r="B152" i="12" l="1"/>
  <c r="C152" i="12" s="1"/>
  <c r="B153" i="12" l="1"/>
  <c r="C153" i="12" s="1"/>
  <c r="B154" i="12" l="1"/>
  <c r="C154" i="12" s="1"/>
  <c r="B155" i="12" l="1"/>
  <c r="C155" i="12" s="1"/>
  <c r="B156" i="12" l="1"/>
  <c r="C156" i="12" s="1"/>
  <c r="B157" i="12" l="1"/>
  <c r="C157" i="12" s="1"/>
  <c r="B158" i="12" l="1"/>
  <c r="C158" i="12" s="1"/>
  <c r="B159" i="12" l="1"/>
  <c r="C159" i="12" s="1"/>
  <c r="B160" i="12" l="1"/>
  <c r="C160" i="12" s="1"/>
  <c r="B161" i="12" l="1"/>
  <c r="C161" i="12" s="1"/>
  <c r="B162" i="12" l="1"/>
  <c r="C162" i="12" s="1"/>
  <c r="B163" i="12" l="1"/>
  <c r="C163" i="12" s="1"/>
  <c r="B164" i="12" l="1"/>
  <c r="C164" i="12" s="1"/>
  <c r="B165" i="12" l="1"/>
  <c r="C165" i="12" s="1"/>
  <c r="B166" i="12" l="1"/>
  <c r="C166" i="12" s="1"/>
  <c r="B167" i="12" l="1"/>
  <c r="C167" i="12" s="1"/>
  <c r="B168" i="12" l="1"/>
  <c r="C168" i="12" s="1"/>
  <c r="B169" i="12" l="1"/>
  <c r="C169" i="12" s="1"/>
  <c r="B170" i="12" l="1"/>
  <c r="C170" i="12" s="1"/>
  <c r="B171" i="12" l="1"/>
  <c r="C171" i="12" s="1"/>
  <c r="B172" i="12" l="1"/>
  <c r="C172" i="12" s="1"/>
  <c r="B173" i="12" l="1"/>
  <c r="C173" i="12" s="1"/>
  <c r="B174" i="12" l="1"/>
  <c r="C174" i="12" s="1"/>
  <c r="B175" i="12" l="1"/>
  <c r="C175" i="12" s="1"/>
  <c r="B176" i="12" l="1"/>
  <c r="C176" i="12" s="1"/>
  <c r="B177" i="12" l="1"/>
  <c r="C177" i="12" s="1"/>
  <c r="B178" i="12" l="1"/>
  <c r="C178" i="12" s="1"/>
  <c r="B179" i="12" l="1"/>
  <c r="C179" i="12" s="1"/>
  <c r="B180" i="12" l="1"/>
  <c r="C180" i="12" s="1"/>
  <c r="B181" i="12" l="1"/>
  <c r="C181" i="12" s="1"/>
  <c r="B182" i="12" l="1"/>
  <c r="C182" i="12" s="1"/>
  <c r="B183" i="12" l="1"/>
  <c r="C183" i="12" s="1"/>
  <c r="B184" i="12" l="1"/>
  <c r="C184" i="12" s="1"/>
  <c r="B185" i="12" l="1"/>
  <c r="C185" i="12" s="1"/>
  <c r="B186" i="12" l="1"/>
  <c r="C186" i="12" s="1"/>
  <c r="B187" i="12" l="1"/>
  <c r="C187" i="12" s="1"/>
  <c r="B188" i="12" l="1"/>
  <c r="C188" i="12" s="1"/>
  <c r="B189" i="12" l="1"/>
  <c r="C189" i="12" s="1"/>
  <c r="B190" i="12" l="1"/>
  <c r="C190" i="12" s="1"/>
  <c r="B191" i="12" l="1"/>
  <c r="C191" i="12" s="1"/>
  <c r="B192" i="12" l="1"/>
  <c r="C192" i="12" s="1"/>
  <c r="B193" i="12" l="1"/>
  <c r="C193" i="12" s="1"/>
  <c r="B194" i="12" l="1"/>
  <c r="C194" i="12" s="1"/>
  <c r="B195" i="12" l="1"/>
  <c r="C195" i="12" s="1"/>
  <c r="B196" i="12" l="1"/>
  <c r="C196" i="12" s="1"/>
  <c r="B197" i="12" l="1"/>
  <c r="C197" i="12" s="1"/>
  <c r="B198" i="12" l="1"/>
  <c r="C198" i="12" s="1"/>
  <c r="B199" i="12" l="1"/>
  <c r="C199" i="12" s="1"/>
  <c r="B200" i="12" l="1"/>
  <c r="C200" i="12" s="1"/>
  <c r="B201" i="12" l="1"/>
  <c r="C201" i="12" s="1"/>
  <c r="B202" i="12" l="1"/>
  <c r="C202" i="12" s="1"/>
  <c r="B203" i="12" l="1"/>
  <c r="C203" i="12" s="1"/>
  <c r="B204" i="12" l="1"/>
  <c r="C204" i="12" s="1"/>
  <c r="B205" i="12" l="1"/>
  <c r="C205" i="12" s="1"/>
  <c r="B206" i="12" l="1"/>
  <c r="C206" i="12" s="1"/>
  <c r="B207" i="12" l="1"/>
  <c r="C207" i="12" s="1"/>
  <c r="B208" i="12" l="1"/>
  <c r="C208" i="12" s="1"/>
  <c r="B209" i="12" l="1"/>
  <c r="C209" i="12" s="1"/>
  <c r="B210" i="12" l="1"/>
  <c r="C210" i="12" s="1"/>
  <c r="B211" i="12" l="1"/>
  <c r="C211" i="12" s="1"/>
  <c r="B212" i="12" l="1"/>
  <c r="C212" i="12" s="1"/>
  <c r="B213" i="12" l="1"/>
  <c r="C213" i="12" s="1"/>
  <c r="B214" i="12" l="1"/>
  <c r="C214" i="12" s="1"/>
  <c r="B215" i="12" l="1"/>
  <c r="C215" i="12" s="1"/>
  <c r="B216" i="12" l="1"/>
  <c r="C216" i="12" s="1"/>
  <c r="B217" i="12" l="1"/>
  <c r="C217" i="12" s="1"/>
  <c r="B218" i="12" l="1"/>
  <c r="C218" i="12" s="1"/>
  <c r="B219" i="12" l="1"/>
  <c r="C219" i="12" s="1"/>
  <c r="B220" i="12" l="1"/>
  <c r="C220" i="12" s="1"/>
  <c r="B221" i="12" l="1"/>
  <c r="C221" i="12" s="1"/>
  <c r="B222" i="12" l="1"/>
  <c r="C222" i="12" s="1"/>
  <c r="B223" i="12" l="1"/>
  <c r="C223" i="12" s="1"/>
  <c r="B224" i="12" l="1"/>
  <c r="C224" i="12" s="1"/>
  <c r="B225" i="12" l="1"/>
  <c r="C225" i="12" s="1"/>
  <c r="B226" i="12" l="1"/>
  <c r="C226" i="12" s="1"/>
  <c r="B227" i="12" l="1"/>
  <c r="C227" i="12" s="1"/>
  <c r="B228" i="12" l="1"/>
  <c r="C228" i="12" s="1"/>
  <c r="B229" i="12" l="1"/>
  <c r="C229" i="12" s="1"/>
  <c r="B230" i="12" l="1"/>
  <c r="C230" i="12" s="1"/>
  <c r="B231" i="12" l="1"/>
  <c r="C231" i="12" s="1"/>
  <c r="B232" i="12" l="1"/>
  <c r="C232" i="12" s="1"/>
  <c r="B233" i="12" l="1"/>
  <c r="C233" i="12" s="1"/>
  <c r="B234" i="12" l="1"/>
  <c r="C234" i="12" s="1"/>
  <c r="B235" i="12" l="1"/>
  <c r="C235" i="12" s="1"/>
  <c r="B236" i="12" l="1"/>
  <c r="C236" i="12" s="1"/>
  <c r="B237" i="12" l="1"/>
  <c r="C237" i="12" s="1"/>
  <c r="B238" i="12" l="1"/>
  <c r="C238" i="12" s="1"/>
  <c r="B239" i="12" l="1"/>
  <c r="C239" i="12" s="1"/>
  <c r="B240" i="12" l="1"/>
  <c r="C240" i="12" s="1"/>
  <c r="B241" i="12" l="1"/>
  <c r="C241" i="12" s="1"/>
  <c r="B242" i="12" l="1"/>
  <c r="C242" i="12" s="1"/>
  <c r="B243" i="12" l="1"/>
  <c r="C243" i="12" s="1"/>
  <c r="B244" i="12" l="1"/>
  <c r="C244" i="12" s="1"/>
  <c r="B245" i="12" l="1"/>
  <c r="C245" i="12" s="1"/>
  <c r="B246" i="12" l="1"/>
  <c r="C246" i="12" s="1"/>
  <c r="B247" i="12" l="1"/>
  <c r="C247" i="12" s="1"/>
  <c r="B248" i="12" l="1"/>
  <c r="C248" i="12" s="1"/>
  <c r="B249" i="12" l="1"/>
  <c r="C249" i="12" s="1"/>
  <c r="B250" i="12" l="1"/>
  <c r="C250" i="12" s="1"/>
  <c r="B251" i="12" l="1"/>
  <c r="C251" i="12" s="1"/>
  <c r="B252" i="12" l="1"/>
  <c r="C252" i="12" s="1"/>
  <c r="B253" i="12" l="1"/>
  <c r="C253" i="12" s="1"/>
  <c r="B254" i="12" l="1"/>
  <c r="C254" i="12" s="1"/>
  <c r="B255" i="12" l="1"/>
  <c r="C255" i="12" s="1"/>
  <c r="B256" i="12" l="1"/>
  <c r="C256" i="12" s="1"/>
  <c r="B257" i="12" l="1"/>
  <c r="C257" i="12" s="1"/>
  <c r="B258" i="12" l="1"/>
  <c r="C258" i="12" s="1"/>
  <c r="B259" i="12" l="1"/>
  <c r="C259" i="12" s="1"/>
  <c r="B260" i="12" l="1"/>
  <c r="C260" i="12" s="1"/>
  <c r="B261" i="12" l="1"/>
  <c r="C261" i="12" s="1"/>
  <c r="B262" i="12" l="1"/>
  <c r="C262" i="12" s="1"/>
  <c r="B263" i="12" l="1"/>
  <c r="C263" i="12" s="1"/>
  <c r="B264" i="12" l="1"/>
  <c r="C264" i="12" s="1"/>
  <c r="B265" i="12" l="1"/>
  <c r="C265" i="12" s="1"/>
  <c r="B266" i="12" l="1"/>
  <c r="C266" i="12" s="1"/>
  <c r="B267" i="12" l="1"/>
  <c r="C267" i="12" s="1"/>
  <c r="B268" i="12" l="1"/>
  <c r="C268" i="12" s="1"/>
  <c r="B269" i="12" l="1"/>
  <c r="C269" i="12" s="1"/>
  <c r="B270" i="12" l="1"/>
  <c r="C270" i="12" s="1"/>
  <c r="B271" i="12" l="1"/>
  <c r="C271" i="12" s="1"/>
  <c r="B272" i="12" l="1"/>
  <c r="C272" i="12" s="1"/>
  <c r="B273" i="12" l="1"/>
  <c r="C273" i="12" s="1"/>
  <c r="B274" i="12" l="1"/>
  <c r="C274" i="12" s="1"/>
  <c r="B275" i="12" l="1"/>
  <c r="C275" i="12" s="1"/>
  <c r="B276" i="12" l="1"/>
  <c r="C276" i="12" s="1"/>
  <c r="B277" i="12" l="1"/>
  <c r="C277" i="12" s="1"/>
  <c r="B278" i="12" l="1"/>
  <c r="C278" i="12" s="1"/>
  <c r="B279" i="12" l="1"/>
  <c r="C279" i="12" s="1"/>
  <c r="B280" i="12" l="1"/>
  <c r="C280" i="12" s="1"/>
  <c r="B281" i="12" l="1"/>
  <c r="C281" i="12" s="1"/>
  <c r="B282" i="12" l="1"/>
  <c r="C282" i="12" s="1"/>
  <c r="B283" i="12" l="1"/>
  <c r="C283" i="12" s="1"/>
  <c r="B284" i="12" l="1"/>
  <c r="C284" i="12" s="1"/>
  <c r="B285" i="12" l="1"/>
  <c r="C285" i="12" s="1"/>
  <c r="B286" i="12" l="1"/>
  <c r="C286" i="12" s="1"/>
  <c r="B287" i="12" l="1"/>
  <c r="C287" i="12" s="1"/>
  <c r="B288" i="12" l="1"/>
  <c r="C288" i="12" s="1"/>
  <c r="B289" i="12" l="1"/>
  <c r="C289" i="12" s="1"/>
  <c r="B290" i="12" l="1"/>
  <c r="C290" i="12" s="1"/>
  <c r="B291" i="12" l="1"/>
  <c r="C291" i="12" s="1"/>
  <c r="B292" i="12" l="1"/>
  <c r="C292" i="12" s="1"/>
  <c r="B293" i="12" l="1"/>
  <c r="C293" i="12" s="1"/>
  <c r="B294" i="12" l="1"/>
  <c r="C294" i="12" s="1"/>
  <c r="B295" i="12" l="1"/>
  <c r="C295" i="12" s="1"/>
  <c r="B296" i="12" l="1"/>
  <c r="C296" i="12" s="1"/>
  <c r="B297" i="12" l="1"/>
  <c r="C297" i="12" s="1"/>
  <c r="B298" i="12" l="1"/>
  <c r="C298" i="12" s="1"/>
  <c r="B299" i="12" l="1"/>
  <c r="C299" i="12" s="1"/>
  <c r="B300" i="12" l="1"/>
  <c r="C300" i="12" s="1"/>
  <c r="B301" i="12" l="1"/>
  <c r="C301" i="12" s="1"/>
  <c r="B302" i="12" l="1"/>
  <c r="C302" i="12" s="1"/>
  <c r="B303" i="12" l="1"/>
  <c r="C303" i="12" s="1"/>
  <c r="B304" i="12" l="1"/>
  <c r="C304" i="12" s="1"/>
  <c r="B305" i="12" l="1"/>
  <c r="C305" i="12" s="1"/>
  <c r="B306" i="12" l="1"/>
  <c r="C306" i="12" s="1"/>
  <c r="B307" i="12" l="1"/>
  <c r="C307" i="12" s="1"/>
  <c r="B308" i="12" l="1"/>
  <c r="C308" i="12" s="1"/>
  <c r="B309" i="12" l="1"/>
  <c r="C309" i="12" s="1"/>
  <c r="B310" i="12" l="1"/>
  <c r="C310" i="12" s="1"/>
  <c r="B311" i="12" l="1"/>
  <c r="C311" i="12" s="1"/>
  <c r="B312" i="12" l="1"/>
  <c r="C312" i="12" s="1"/>
  <c r="B313" i="12" l="1"/>
  <c r="C313" i="12" s="1"/>
  <c r="B314" i="12" l="1"/>
  <c r="C314" i="12" s="1"/>
  <c r="B315" i="12" l="1"/>
  <c r="C315" i="12" s="1"/>
  <c r="B316" i="12" l="1"/>
  <c r="C316" i="12" s="1"/>
  <c r="B317" i="12" l="1"/>
  <c r="C317" i="12" s="1"/>
  <c r="B318" i="12" l="1"/>
  <c r="C318" i="12" s="1"/>
  <c r="B319" i="12" l="1"/>
  <c r="C319" i="12" s="1"/>
  <c r="B320" i="12" l="1"/>
  <c r="C320" i="12" s="1"/>
  <c r="B321" i="12" l="1"/>
  <c r="C321" i="12" s="1"/>
  <c r="B322" i="12" l="1"/>
  <c r="C322" i="12" s="1"/>
  <c r="B323" i="12" l="1"/>
  <c r="C323" i="12" s="1"/>
  <c r="B324" i="12" l="1"/>
  <c r="C324" i="12" s="1"/>
  <c r="B325" i="12" l="1"/>
  <c r="C325" i="12" s="1"/>
  <c r="B326" i="12" l="1"/>
  <c r="C326" i="12" s="1"/>
  <c r="B327" i="12" l="1"/>
  <c r="C327" i="12" s="1"/>
  <c r="B328" i="12" l="1"/>
  <c r="C328" i="12" s="1"/>
  <c r="B329" i="12" l="1"/>
  <c r="C329" i="12" s="1"/>
  <c r="B330" i="12" l="1"/>
  <c r="C330" i="12" s="1"/>
  <c r="B331" i="12" l="1"/>
  <c r="C331" i="12" s="1"/>
  <c r="B332" i="12" l="1"/>
  <c r="C332" i="12" s="1"/>
  <c r="B333" i="12" l="1"/>
  <c r="C333" i="12" s="1"/>
  <c r="B334" i="12" l="1"/>
  <c r="C334" i="12" s="1"/>
  <c r="B335" i="12" l="1"/>
  <c r="C335" i="12" s="1"/>
  <c r="B336" i="12" l="1"/>
  <c r="C336" i="12" s="1"/>
  <c r="B337" i="12" l="1"/>
  <c r="C337" i="12" s="1"/>
  <c r="B338" i="12" l="1"/>
  <c r="C338" i="12" s="1"/>
  <c r="B339" i="12" l="1"/>
  <c r="C339" i="12" s="1"/>
  <c r="B340" i="12" l="1"/>
  <c r="C340" i="12" s="1"/>
  <c r="B341" i="12" l="1"/>
  <c r="C341" i="12" s="1"/>
  <c r="B342" i="12" l="1"/>
  <c r="C342" i="12" s="1"/>
  <c r="B343" i="12" l="1"/>
  <c r="C343" i="12" s="1"/>
  <c r="B344" i="12" l="1"/>
  <c r="C344" i="12" s="1"/>
  <c r="B345" i="12" l="1"/>
  <c r="C345" i="12" s="1"/>
  <c r="B346" i="12" l="1"/>
  <c r="C346" i="12" s="1"/>
  <c r="B347" i="12" l="1"/>
  <c r="C347" i="12" s="1"/>
  <c r="B348" i="12" l="1"/>
  <c r="C348" i="12" s="1"/>
  <c r="B349" i="12" l="1"/>
  <c r="C349" i="12" s="1"/>
  <c r="B350" i="12" l="1"/>
  <c r="C350" i="12" s="1"/>
  <c r="B351" i="12" l="1"/>
  <c r="C351" i="12" s="1"/>
  <c r="B352" i="12" l="1"/>
  <c r="C352" i="12" s="1"/>
  <c r="B353" i="12" l="1"/>
  <c r="C353" i="12" s="1"/>
  <c r="B354" i="12" l="1"/>
  <c r="C354" i="12" s="1"/>
  <c r="B355" i="12" l="1"/>
  <c r="C355" i="12" s="1"/>
  <c r="B356" i="12" l="1"/>
  <c r="C356" i="12" s="1"/>
  <c r="B357" i="12" l="1"/>
  <c r="C357" i="12" s="1"/>
  <c r="B358" i="12" l="1"/>
  <c r="C358" i="12" s="1"/>
  <c r="B359" i="12" l="1"/>
  <c r="C359" i="12" s="1"/>
  <c r="B360" i="12" l="1"/>
  <c r="C360" i="12" s="1"/>
  <c r="B361" i="12" l="1"/>
  <c r="C361" i="12" s="1"/>
  <c r="B362" i="12" l="1"/>
  <c r="C362" i="12" s="1"/>
  <c r="B363" i="12" l="1"/>
  <c r="C363" i="12" s="1"/>
  <c r="B364" i="12" l="1"/>
  <c r="C364" i="12" s="1"/>
  <c r="B365" i="12" l="1"/>
  <c r="C365" i="12" s="1"/>
  <c r="B366" i="12" l="1"/>
  <c r="C366" i="12" s="1"/>
  <c r="B367" i="12" l="1"/>
  <c r="C367" i="12" s="1"/>
  <c r="B368" i="12" l="1"/>
  <c r="C368" i="12" s="1"/>
  <c r="B369" i="12" l="1"/>
  <c r="C369" i="12" s="1"/>
  <c r="B370" i="12" l="1"/>
  <c r="C370" i="12" s="1"/>
  <c r="B371" i="12" l="1"/>
  <c r="C371" i="12" s="1"/>
  <c r="B372" i="12" l="1"/>
  <c r="C372" i="12" s="1"/>
  <c r="B373" i="12" l="1"/>
  <c r="C373" i="12" s="1"/>
  <c r="B374" i="12" l="1"/>
  <c r="C374" i="12" s="1"/>
  <c r="B375" i="12" l="1"/>
  <c r="C375" i="12" s="1"/>
  <c r="B376" i="12" l="1"/>
  <c r="C376" i="12" s="1"/>
  <c r="B377" i="12" l="1"/>
  <c r="C377" i="12" s="1"/>
  <c r="B378" i="12" l="1"/>
  <c r="C378" i="12" s="1"/>
  <c r="B379" i="12" l="1"/>
  <c r="C379" i="12" s="1"/>
  <c r="B380" i="12" l="1"/>
  <c r="C380" i="12" s="1"/>
  <c r="B381" i="12" l="1"/>
  <c r="C381" i="12" s="1"/>
  <c r="B382" i="12" l="1"/>
  <c r="C382" i="12" s="1"/>
  <c r="B383" i="12" l="1"/>
  <c r="C383" i="12" s="1"/>
  <c r="B384" i="12" l="1"/>
  <c r="C384" i="12" s="1"/>
  <c r="B385" i="12" l="1"/>
  <c r="C385" i="12" s="1"/>
  <c r="B386" i="12" l="1"/>
  <c r="C386" i="12" s="1"/>
  <c r="B387" i="12" l="1"/>
  <c r="C387" i="12" s="1"/>
  <c r="B388" i="12" l="1"/>
  <c r="C388" i="12" s="1"/>
  <c r="B389" i="12" l="1"/>
  <c r="C389" i="12" s="1"/>
  <c r="B390" i="12" l="1"/>
  <c r="C390" i="12" s="1"/>
  <c r="B391" i="12" l="1"/>
  <c r="C391" i="12" s="1"/>
  <c r="B392" i="12" l="1"/>
  <c r="C392" i="12" s="1"/>
  <c r="B393" i="12" l="1"/>
  <c r="C393" i="12" s="1"/>
  <c r="B394" i="12" l="1"/>
  <c r="C394" i="12" s="1"/>
  <c r="B395" i="12" l="1"/>
  <c r="C395" i="12" s="1"/>
  <c r="B396" i="12" l="1"/>
  <c r="C396" i="12" s="1"/>
  <c r="B397" i="12" l="1"/>
  <c r="C397" i="12" s="1"/>
  <c r="B398" i="12" l="1"/>
  <c r="C398" i="12" s="1"/>
</calcChain>
</file>

<file path=xl/comments1.xml><?xml version="1.0" encoding="utf-8"?>
<comments xmlns="http://schemas.openxmlformats.org/spreadsheetml/2006/main">
  <authors>
    <author>User</author>
  </authors>
  <commentList>
    <comment ref="M12" authorId="0">
      <text>
        <r>
          <rPr>
            <sz val="9"/>
            <color indexed="81"/>
            <rFont val="Tahoma"/>
            <family val="2"/>
            <charset val="204"/>
          </rPr>
          <t>Number of years</t>
        </r>
      </text>
    </comment>
    <comment ref="N12" authorId="0">
      <text>
        <r>
          <rPr>
            <sz val="9"/>
            <color indexed="81"/>
            <rFont val="Tahoma"/>
            <family val="2"/>
            <charset val="204"/>
          </rPr>
          <t>Number of compounding intervals per year</t>
        </r>
      </text>
    </comment>
  </commentList>
</comments>
</file>

<file path=xl/comments2.xml><?xml version="1.0" encoding="utf-8"?>
<comments xmlns="http://schemas.openxmlformats.org/spreadsheetml/2006/main">
  <authors>
    <author>Anton</author>
  </authors>
  <commentList>
    <comment ref="E21" authorId="0">
      <text>
        <r>
          <rPr>
            <sz val="9"/>
            <color indexed="81"/>
            <rFont val="Tahoma"/>
            <family val="2"/>
            <charset val="204"/>
          </rPr>
          <t>Paid semiannualy (6 months)</t>
        </r>
      </text>
    </comment>
    <comment ref="F21" authorId="0">
      <text>
        <r>
          <rPr>
            <sz val="9"/>
            <color indexed="81"/>
            <rFont val="Tahoma"/>
            <family val="2"/>
            <charset val="204"/>
          </rPr>
          <t>Relative to settlement date</t>
        </r>
      </text>
    </comment>
    <comment ref="G21" authorId="0">
      <text>
        <r>
          <rPr>
            <sz val="9"/>
            <color indexed="81"/>
            <rFont val="Tahoma"/>
            <family val="2"/>
            <charset val="204"/>
          </rPr>
          <t>Relative to settlement date</t>
        </r>
      </text>
    </comment>
    <comment ref="C24" authorId="0">
      <text>
        <r>
          <rPr>
            <sz val="9"/>
            <color indexed="81"/>
            <rFont val="Tahoma"/>
            <family val="2"/>
            <charset val="204"/>
          </rPr>
          <t>A matter of format in Excel</t>
        </r>
      </text>
    </comment>
    <comment ref="E26" authorId="0">
      <text>
        <r>
          <rPr>
            <sz val="9"/>
            <color indexed="81"/>
            <rFont val="Tahoma"/>
            <family val="2"/>
            <charset val="204"/>
          </rPr>
          <t>Basis (convention) is specified when a bond is issued</t>
        </r>
      </text>
    </comment>
  </commentList>
</comments>
</file>

<file path=xl/sharedStrings.xml><?xml version="1.0" encoding="utf-8"?>
<sst xmlns="http://schemas.openxmlformats.org/spreadsheetml/2006/main" count="292" uniqueCount="180">
  <si>
    <t>Contents</t>
  </si>
  <si>
    <t>P</t>
  </si>
  <si>
    <t>y</t>
  </si>
  <si>
    <t>n</t>
  </si>
  <si>
    <t>K</t>
  </si>
  <si>
    <t>FV</t>
  </si>
  <si>
    <t>Annual compounding</t>
  </si>
  <si>
    <t>N</t>
  </si>
  <si>
    <t>m</t>
  </si>
  <si>
    <t>Semiannual compounding</t>
  </si>
  <si>
    <t>•</t>
  </si>
  <si>
    <t>Date</t>
  </si>
  <si>
    <t>Semiannual compounding example closer</t>
  </si>
  <si>
    <t>Example</t>
  </si>
  <si>
    <t>Amount</t>
  </si>
  <si>
    <t>Continuous compounding</t>
  </si>
  <si>
    <t>y1</t>
  </si>
  <si>
    <t>m1</t>
  </si>
  <si>
    <t>y2</t>
  </si>
  <si>
    <t>m2</t>
  </si>
  <si>
    <t>Years</t>
  </si>
  <si>
    <t>Annual</t>
  </si>
  <si>
    <t>Semiannual</t>
  </si>
  <si>
    <t>Quarterly</t>
  </si>
  <si>
    <t>Continuous</t>
  </si>
  <si>
    <t>-</t>
  </si>
  <si>
    <t xml:space="preserve"> Semiannual - Annual</t>
  </si>
  <si>
    <t>Quarterly - Annual</t>
  </si>
  <si>
    <t>Continuous - Annual</t>
  </si>
  <si>
    <t>Rate</t>
  </si>
  <si>
    <t>Future value of $100 under annual, semiannual, quarterly, and continuous compounding (9% rate)</t>
  </si>
  <si>
    <t>Annuities</t>
  </si>
  <si>
    <t>Question</t>
  </si>
  <si>
    <t>John plans to invest $2 500 in an account that will earn 8% per year with quarterly compounding. How much will be in the account at the end of two years?</t>
  </si>
  <si>
    <t>Method 1</t>
  </si>
  <si>
    <t>Method 2</t>
  </si>
  <si>
    <t>Payment of Ci at the end of year i for two years, reinvested at y</t>
  </si>
  <si>
    <t>This is equivalent to</t>
  </si>
  <si>
    <t>Consider a bond that pays a $10 coupon for three years (annually) and $100 par value at maturity. Assuming a 9% reinvestment rate, what is the future value of this bond after three years?</t>
  </si>
  <si>
    <t>In general the future value of an annuity C for N years with an annual interest payment</t>
  </si>
  <si>
    <t>Coupon</t>
  </si>
  <si>
    <t>Let’s assume that an investor purchased this bond at a price of $100. What is the investor’s annualized return under the reinvestment assumption made?</t>
  </si>
  <si>
    <t>Present values</t>
  </si>
  <si>
    <t>What is the PV of $1 to be received N years from today?</t>
  </si>
  <si>
    <r>
      <t xml:space="preserve">in five years. If the </t>
    </r>
    <r>
      <rPr>
        <u/>
        <sz val="11"/>
        <color theme="1"/>
        <rFont val="Calibri"/>
        <family val="2"/>
        <charset val="204"/>
        <scheme val="minor"/>
      </rPr>
      <t>appropriate</t>
    </r>
    <r>
      <rPr>
        <sz val="11"/>
        <color theme="1"/>
        <rFont val="Calibri"/>
        <family val="2"/>
        <charset val="204"/>
        <scheme val="minor"/>
      </rPr>
      <t xml:space="preserve"> discount rate is 8%, what is the present value of the bond's promised cash flows?</t>
    </r>
  </si>
  <si>
    <t>The present value of an annuity C for N years with annual compounding</t>
  </si>
  <si>
    <t xml:space="preserve">A bond will make coupon interest payments of 70 euros (7% of its face value) at the end of each year and will also pay its face value of 1 000 euros at maturity </t>
  </si>
  <si>
    <t>==&gt;</t>
  </si>
  <si>
    <t>Present value of $100 under annual, semiannual, quarterly, and continuous compounding (9% rate)</t>
  </si>
  <si>
    <t>Compounding</t>
  </si>
  <si>
    <t xml:space="preserve"> Annual - Semiannual</t>
  </si>
  <si>
    <t>Annual - Quarterly</t>
  </si>
  <si>
    <t>Annual - Continuous</t>
  </si>
  <si>
    <t>What does "appropriate" mean?</t>
  </si>
  <si>
    <t>Simple interest</t>
  </si>
  <si>
    <t>Compound interest</t>
  </si>
  <si>
    <t>The internal rate of return (IRR) of a bond</t>
  </si>
  <si>
    <r>
      <t xml:space="preserve">The rate of discount at which the </t>
    </r>
    <r>
      <rPr>
        <u/>
        <sz val="11"/>
        <color theme="1"/>
        <rFont val="Calibri"/>
        <family val="2"/>
        <charset val="204"/>
        <scheme val="minor"/>
      </rPr>
      <t>present value</t>
    </r>
    <r>
      <rPr>
        <sz val="11"/>
        <color theme="1"/>
        <rFont val="Calibri"/>
        <family val="2"/>
        <charset val="204"/>
        <scheme val="minor"/>
      </rPr>
      <t xml:space="preserve"> of the promised future cash flows </t>
    </r>
    <r>
      <rPr>
        <u/>
        <sz val="11"/>
        <color theme="1"/>
        <rFont val="Calibri"/>
        <family val="2"/>
        <charset val="204"/>
        <scheme val="minor"/>
      </rPr>
      <t>equals</t>
    </r>
    <r>
      <rPr>
        <sz val="11"/>
        <color theme="1"/>
        <rFont val="Calibri"/>
        <family val="2"/>
        <charset val="204"/>
        <scheme val="minor"/>
      </rPr>
      <t xml:space="preserve"> the </t>
    </r>
    <r>
      <rPr>
        <u/>
        <sz val="11"/>
        <color theme="1"/>
        <rFont val="Calibri"/>
        <family val="2"/>
        <charset val="204"/>
        <scheme val="minor"/>
      </rPr>
      <t>price</t>
    </r>
    <r>
      <rPr>
        <sz val="11"/>
        <color theme="1"/>
        <rFont val="Calibri"/>
        <family val="2"/>
        <charset val="204"/>
        <scheme val="minor"/>
      </rPr>
      <t xml:space="preserve"> of the security</t>
    </r>
  </si>
  <si>
    <t>A bond that pays annual dollar coupons of C for N years, per $100 of face value</t>
  </si>
  <si>
    <t>Same as N-year annuity paying C per period plus the terminal payment of $100 (zero-coupon bond paying $100 at maturity)</t>
  </si>
  <si>
    <t>Perpetuity</t>
  </si>
  <si>
    <t>Current yield</t>
  </si>
  <si>
    <t>Maturity</t>
  </si>
  <si>
    <t>Quote (ticks)</t>
  </si>
  <si>
    <t>Quote (decimals)</t>
  </si>
  <si>
    <t>Treasury quotes</t>
  </si>
  <si>
    <t>How to compute yield to maturity given price?</t>
  </si>
  <si>
    <t>Yield to maturity (YTM)</t>
  </si>
  <si>
    <t>T-notes and T-bonds</t>
  </si>
  <si>
    <t>Dirty price (invoice price) is a price that the buyer of a security has to pay</t>
  </si>
  <si>
    <t>Do not pay any coupons</t>
  </si>
  <si>
    <r>
      <t xml:space="preserve">Clean price (quoted or flat price) is a dirty price without the </t>
    </r>
    <r>
      <rPr>
        <u/>
        <sz val="11"/>
        <color theme="1"/>
        <rFont val="Calibri"/>
        <family val="2"/>
        <charset val="204"/>
        <scheme val="minor"/>
      </rPr>
      <t>accrued interest</t>
    </r>
  </si>
  <si>
    <t>T-bills</t>
  </si>
  <si>
    <t>Accrued interest is the coupon income that accrues from the last coupon date to the settlement date</t>
  </si>
  <si>
    <t>Accrued interest must be paid by the buyer cause he receives full coupon later</t>
  </si>
  <si>
    <t>Accrued interest</t>
  </si>
  <si>
    <r>
      <rPr>
        <u/>
        <sz val="11"/>
        <color theme="1"/>
        <rFont val="Calibri"/>
        <family val="2"/>
        <charset val="204"/>
        <scheme val="minor"/>
      </rPr>
      <t>Pays coupons</t>
    </r>
    <r>
      <rPr>
        <sz val="11"/>
        <color theme="1"/>
        <rFont val="Calibri"/>
        <family val="2"/>
        <charset val="204"/>
        <scheme val="minor"/>
      </rPr>
      <t xml:space="preserve"> hence accrued interest concept appears</t>
    </r>
  </si>
  <si>
    <t>Maturity date</t>
  </si>
  <si>
    <t>Quoted clean price (ticks)</t>
  </si>
  <si>
    <t>Clean price (decimals)</t>
  </si>
  <si>
    <t>Issue date</t>
  </si>
  <si>
    <t>First coupon date</t>
  </si>
  <si>
    <t>Settlement date</t>
  </si>
  <si>
    <t>Quote date</t>
  </si>
  <si>
    <t>Treasury note was issued on May 15, 2008. Its quote on June 26, 2008 is given below. Bond pays coupon semiannualy. Settlement is T+1.</t>
  </si>
  <si>
    <t>Compute dirty price.</t>
  </si>
  <si>
    <t>=</t>
  </si>
  <si>
    <t>Number of Days Accrued</t>
  </si>
  <si>
    <t>Basis (# of Days between NCD and LCD)</t>
  </si>
  <si>
    <t>Dirty price</t>
  </si>
  <si>
    <t>Last coupon date (LCD)</t>
  </si>
  <si>
    <t>Next coupon date (NCD)</t>
  </si>
  <si>
    <t>Bond pricing</t>
  </si>
  <si>
    <t>Pt</t>
  </si>
  <si>
    <t>yield to maturity</t>
  </si>
  <si>
    <t>dirty price on settlement date t &lt; T</t>
  </si>
  <si>
    <t>z</t>
  </si>
  <si>
    <t>the number of days between the settlement date and the next coupon date</t>
  </si>
  <si>
    <t>the number of coupon dates remaining</t>
  </si>
  <si>
    <t>x</t>
  </si>
  <si>
    <t>the number of days between the last coupon date and the next coupon date (basis)</t>
  </si>
  <si>
    <t>Coupon bond with semiannual interest payments maturing at date T</t>
  </si>
  <si>
    <t>C</t>
  </si>
  <si>
    <t>interest payment amount</t>
  </si>
  <si>
    <t>Yield given price</t>
  </si>
  <si>
    <t>The bond is from previous example.</t>
  </si>
  <si>
    <t>YTM</t>
  </si>
  <si>
    <t>Coupon date</t>
  </si>
  <si>
    <t>Cash flow (CF)</t>
  </si>
  <si>
    <t>Time to CF in semi-annual periods</t>
  </si>
  <si>
    <t>Key concepts and buzzwords</t>
  </si>
  <si>
    <t>&lt;=== z / x</t>
  </si>
  <si>
    <t>PV of a CF</t>
  </si>
  <si>
    <t>Coupon #</t>
  </si>
  <si>
    <t>Sum of PV of CFs</t>
  </si>
  <si>
    <t>Use Excel "Goal Seek"</t>
  </si>
  <si>
    <t>Price given yield</t>
  </si>
  <si>
    <t>Clean price (ticks)</t>
  </si>
  <si>
    <t>&lt;=== Quote this!</t>
  </si>
  <si>
    <t>Convexity of price-yield relation</t>
  </si>
  <si>
    <t>t1</t>
  </si>
  <si>
    <t>t2</t>
  </si>
  <si>
    <t>Price</t>
  </si>
  <si>
    <t>Diff</t>
  </si>
  <si>
    <t>Proof</t>
  </si>
  <si>
    <t>Years to maturity</t>
  </si>
  <si>
    <t>const</t>
  </si>
  <si>
    <t xml:space="preserve">YTM for 6 months = const </t>
  </si>
  <si>
    <t>annual total return of the bond for 6months = YTM</t>
  </si>
  <si>
    <t>Bond calculator examples</t>
  </si>
  <si>
    <t>YTM and realized return</t>
  </si>
  <si>
    <t>YTM of 6 1/4s of February 15, 2003 quoted 102-18 1/8 on settlement February 15, 2001 (payment semiannualy)</t>
  </si>
  <si>
    <t>Time Value of Money Concepts and Yield to Maturity</t>
  </si>
  <si>
    <t>Anton Ivanov</t>
  </si>
  <si>
    <t>Compound vs. simple interest</t>
  </si>
  <si>
    <t>Annuity</t>
  </si>
  <si>
    <t>Future vs. present value</t>
  </si>
  <si>
    <t>Yield to maturity</t>
  </si>
  <si>
    <t>Zero-coupon vs. coupon bond</t>
  </si>
  <si>
    <t>Ticks vs. decimals</t>
  </si>
  <si>
    <t>T-bill, T-note, T-bond</t>
  </si>
  <si>
    <t>Clean vs. dirty price</t>
  </si>
  <si>
    <t>Settlement date, issue date, coupon dates, maturity dates</t>
  </si>
  <si>
    <t>Excel Goal Seek</t>
  </si>
  <si>
    <t>Price-yield convexity</t>
  </si>
  <si>
    <t>1.</t>
  </si>
  <si>
    <t>Time value of money concepts</t>
  </si>
  <si>
    <t>Diffs</t>
  </si>
  <si>
    <t>2.</t>
  </si>
  <si>
    <t>Yield to maturity: definition, interpretations, pitfalls</t>
  </si>
  <si>
    <t>3.</t>
  </si>
  <si>
    <t>Price quotations and coupon bond pricing</t>
  </si>
  <si>
    <t>=РУБЛЬ.ДЕС()</t>
  </si>
  <si>
    <t>=РУБЛЬ.ДРОБЬ()</t>
  </si>
  <si>
    <t>=ДАТАМЕС()</t>
  </si>
  <si>
    <t>=ДАТАКУПОНДО()</t>
  </si>
  <si>
    <t>=ДАТАКУПОНПОСЛЕ()</t>
  </si>
  <si>
    <t>=ДНЕЙКУПОНДО()</t>
  </si>
  <si>
    <t>=ДНЕЙКУПОН()</t>
  </si>
  <si>
    <t>=НАКОПДОХОД()</t>
  </si>
  <si>
    <t>=ДОХОД()</t>
  </si>
  <si>
    <t>=ЦЕНА()</t>
  </si>
  <si>
    <t>Moscow 2015</t>
  </si>
  <si>
    <t>Center of Mathematical Finance</t>
  </si>
  <si>
    <t>Moscow State University</t>
  </si>
  <si>
    <t>Сonverting one method of compounding to another</t>
  </si>
  <si>
    <t>What does graph of accrued interest function look like?</t>
  </si>
  <si>
    <t>References</t>
  </si>
  <si>
    <t>Tuckman, Bruce. Fixed Income Securities Tools for Today’s Market. 2nd ed. Wiley Finance 90. Hoboken, N.J.: Wiley, 2002.</t>
  </si>
  <si>
    <t>Sundaresan, Suresh. Fixed Income Markets and Their Derivatives. 3rd ed. Academic Press Advanced Finance. Amsterdam ; Boston: Academic Press, 2009.</t>
  </si>
  <si>
    <t>Homework (see lecture 2 notes for details).</t>
  </si>
  <si>
    <t>Price given yield. Fix coupon, change yield.</t>
  </si>
  <si>
    <t>The price of a bullet bond with a particular coupon as a function of years remaining to maturity (annual payments). Fix yield, change coupon.</t>
  </si>
  <si>
    <t>Conventional yield measures</t>
  </si>
  <si>
    <t>Simple annual interest rate</t>
  </si>
  <si>
    <t>Effective annual yield</t>
  </si>
  <si>
    <t>Annualization - no compounding</t>
  </si>
  <si>
    <t>Fabozzi, Frank J. Bond Markets: Analysis and Strategies. 4th ed. Upper Saddle River, N.J: Prentice Hall, 1999.</t>
  </si>
  <si>
    <t>Total return - homework (see lecture 2 notes for details)</t>
  </si>
  <si>
    <t>Potential sources of a bond's dollar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</si>
</sst>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19]d\ mmm\ yy;@"/>
    <numFmt numFmtId="165" formatCode="0.0%"/>
    <numFmt numFmtId="166" formatCode="0.0000%"/>
    <numFmt numFmtId="167" formatCode="0.0000"/>
    <numFmt numFmtId="168" formatCode="0.000%"/>
  </numFmts>
  <fonts count="1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/>
    <xf numFmtId="9" fontId="6" fillId="0" borderId="0" applyFon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49" fontId="3" fillId="0" borderId="0" xfId="0" applyNumberFormat="1" applyFont="1"/>
    <xf numFmtId="14" fontId="0" fillId="0" borderId="0" xfId="0" applyNumberForma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2" applyNumberFormat="1" applyFont="1"/>
    <xf numFmtId="166" fontId="0" fillId="0" borderId="0" xfId="2" applyNumberFormat="1" applyFont="1"/>
    <xf numFmtId="167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0" xfId="0" quotePrefix="1"/>
    <xf numFmtId="0" fontId="7" fillId="0" borderId="0" xfId="0" applyFont="1"/>
    <xf numFmtId="0" fontId="0" fillId="0" borderId="0" xfId="0" applyAlignment="1">
      <alignment horizontal="center"/>
    </xf>
    <xf numFmtId="10" fontId="11" fillId="0" borderId="0" xfId="0" applyNumberFormat="1" applyFont="1"/>
    <xf numFmtId="2" fontId="11" fillId="0" borderId="0" xfId="0" applyNumberFormat="1" applyFont="1"/>
    <xf numFmtId="0" fontId="12" fillId="0" borderId="0" xfId="0" applyFont="1"/>
    <xf numFmtId="0" fontId="9" fillId="0" borderId="2" xfId="4"/>
    <xf numFmtId="0" fontId="8" fillId="0" borderId="1" xfId="3"/>
    <xf numFmtId="0" fontId="10" fillId="0" borderId="0" xfId="5"/>
    <xf numFmtId="0" fontId="8" fillId="0" borderId="1" xfId="3" applyAlignment="1"/>
    <xf numFmtId="168" fontId="0" fillId="0" borderId="0" xfId="2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6">
    <cellStyle name="Heading 1" xfId="3" builtinId="16"/>
    <cellStyle name="Heading 2" xfId="4" builtinId="17"/>
    <cellStyle name="Normal" xfId="0" builtinId="0"/>
    <cellStyle name="Normal 2" xfId="1"/>
    <cellStyle name="Percent" xfId="2" builtinId="5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'1a. Compounding'!$G$56</c:f>
              <c:strCache>
                <c:ptCount val="1"/>
                <c:pt idx="0">
                  <c:v> Semiannual - Annual</c:v>
                </c:pt>
              </c:strCache>
            </c:strRef>
          </c:tx>
          <c:invertIfNegative val="0"/>
          <c:cat>
            <c:numRef>
              <c:f>'1a. Compounding'!$B$58:$B$108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'1a. Compounding'!$G$58:$G$108</c:f>
              <c:numCache>
                <c:formatCode>General</c:formatCode>
                <c:ptCount val="51"/>
                <c:pt idx="0">
                  <c:v>0</c:v>
                </c:pt>
                <c:pt idx="1">
                  <c:v>0.20249999999997215</c:v>
                </c:pt>
                <c:pt idx="2">
                  <c:v>0.44186006249992715</c:v>
                </c:pt>
                <c:pt idx="3">
                  <c:v>0.72311248475145362</c:v>
                </c:pt>
                <c:pt idx="4">
                  <c:v>1.0519002836606717</c:v>
                </c:pt>
                <c:pt idx="5">
                  <c:v>1.4345466832894829</c:v>
                </c:pt>
                <c:pt idx="6">
                  <c:v>1.8781321926863939</c:v>
                </c:pt>
                <c:pt idx="7">
                  <c:v>2.3905800801636303</c:v>
                </c:pt>
                <c:pt idx="8">
                  <c:v>2.9807511340059989</c:v>
                </c:pt>
                <c:pt idx="9">
                  <c:v>3.658548692055092</c:v>
                </c:pt>
                <c:pt idx="10">
                  <c:v>4.435035024528446</c:v>
                </c:pt>
                <c:pt idx="11">
                  <c:v>5.3225602667654925</c:v>
                </c:pt>
                <c:pt idx="12">
                  <c:v>6.3349052223888975</c:v>
                </c:pt>
                <c:pt idx="13">
                  <c:v>7.4874394937901343</c:v>
                </c:pt>
                <c:pt idx="14">
                  <c:v>8.7972965471651605</c:v>
                </c:pt>
                <c:pt idx="15">
                  <c:v>10.283567484933258</c:v>
                </c:pt>
                <c:pt idx="16">
                  <c:v>11.967515480820794</c:v>
                </c:pt>
                <c:pt idx="17">
                  <c:v>13.872813033857767</c:v>
                </c:pt>
                <c:pt idx="18">
                  <c:v>16.025804418895177</c:v>
                </c:pt>
                <c:pt idx="19">
                  <c:v>18.455795955044437</c:v>
                </c:pt>
                <c:pt idx="20">
                  <c:v>21.195376981912887</c:v>
                </c:pt>
                <c:pt idx="21">
                  <c:v>24.28077472914822</c:v>
                </c:pt>
                <c:pt idx="22">
                  <c:v>27.752246590315849</c:v>
                </c:pt>
                <c:pt idx="23">
                  <c:v>31.65451367051196</c:v>
                </c:pt>
                <c:pt idx="24">
                  <c:v>36.037239871657903</c:v>
                </c:pt>
                <c:pt idx="25">
                  <c:v>40.955561213720102</c:v>
                </c:pt>
                <c:pt idx="26">
                  <c:v>46.470670568144101</c:v>
                </c:pt>
                <c:pt idx="27">
                  <c:v>52.650463505944572</c:v>
                </c:pt>
                <c:pt idx="28">
                  <c:v>59.570251541935704</c:v>
                </c:pt>
                <c:pt idx="29">
                  <c:v>67.313549693805271</c:v>
                </c:pt>
                <c:pt idx="30">
                  <c:v>75.972945975936</c:v>
                </c:pt>
                <c:pt idx="31">
                  <c:v>85.651061219370376</c:v>
                </c:pt>
                <c:pt idx="32">
                  <c:v>96.461608458181445</c:v>
                </c:pt>
                <c:pt idx="33">
                  <c:v>108.53056205635266</c:v>
                </c:pt>
                <c:pt idx="34">
                  <c:v>121.99744777657884</c:v>
                </c:pt>
                <c:pt idx="35">
                  <c:v>137.0167661224375</c:v>
                </c:pt>
                <c:pt idx="36">
                  <c:v>153.7595625283534</c:v>
                </c:pt>
                <c:pt idx="37">
                  <c:v>172.41515933883966</c:v>
                </c:pt>
                <c:pt idx="38">
                  <c:v>193.19306602200277</c:v>
                </c:pt>
                <c:pt idx="39">
                  <c:v>216.3250857157359</c:v>
                </c:pt>
                <c:pt idx="40">
                  <c:v>242.06763802315891</c:v>
                </c:pt>
                <c:pt idx="41">
                  <c:v>270.70431997317201</c:v>
                </c:pt>
                <c:pt idx="42">
                  <c:v>302.54872926011831</c:v>
                </c:pt>
                <c:pt idx="43">
                  <c:v>337.94757629342439</c:v>
                </c:pt>
                <c:pt idx="44">
                  <c:v>377.28411424505339</c:v>
                </c:pt>
                <c:pt idx="45">
                  <c:v>420.9819192035684</c:v>
                </c:pt>
                <c:pt idx="46">
                  <c:v>469.50905575445449</c:v>
                </c:pt>
                <c:pt idx="47">
                  <c:v>523.38266683569145</c:v>
                </c:pt>
                <c:pt idx="48">
                  <c:v>583.17403059696699</c:v>
                </c:pt>
                <c:pt idx="49">
                  <c:v>649.51413125448835</c:v>
                </c:pt>
                <c:pt idx="50">
                  <c:v>723.09979561928321</c:v>
                </c:pt>
              </c:numCache>
            </c:numRef>
          </c:val>
        </c:ser>
        <c:ser>
          <c:idx val="5"/>
          <c:order val="5"/>
          <c:tx>
            <c:strRef>
              <c:f>'1a. Compounding'!$H$56</c:f>
              <c:strCache>
                <c:ptCount val="1"/>
                <c:pt idx="0">
                  <c:v>Quarterly - Annual</c:v>
                </c:pt>
              </c:strCache>
            </c:strRef>
          </c:tx>
          <c:invertIfNegative val="0"/>
          <c:cat>
            <c:numRef>
              <c:f>'1a. Compounding'!$B$58:$B$108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'1a. Compounding'!$H$58:$H$108</c:f>
              <c:numCache>
                <c:formatCode>General</c:formatCode>
                <c:ptCount val="51"/>
                <c:pt idx="0">
                  <c:v>0</c:v>
                </c:pt>
                <c:pt idx="1">
                  <c:v>0.30833187890621616</c:v>
                </c:pt>
                <c:pt idx="2">
                  <c:v>0.67311418149104441</c:v>
                </c:pt>
                <c:pt idx="3">
                  <c:v>1.1020989887567225</c:v>
                </c:pt>
                <c:pt idx="4">
                  <c:v>1.6039847450722675</c:v>
                </c:pt>
                <c:pt idx="5">
                  <c:v>2.1885245784714016</c:v>
                </c:pt>
                <c:pt idx="6">
                  <c:v>2.8666465244313599</c:v>
                </c:pt>
                <c:pt idx="7">
                  <c:v>3.6505869250100318</c:v>
                </c:pt>
                <c:pt idx="8">
                  <c:v>4.5540384083533922</c:v>
                </c:pt>
                <c:pt idx="9">
                  <c:v>5.5923140004464358</c:v>
                </c:pt>
                <c:pt idx="10">
                  <c:v>6.7825290829527773</c:v>
                </c:pt>
                <c:pt idx="11">
                  <c:v>8.1438030896186433</c:v>
                </c:pt>
                <c:pt idx="12">
                  <c:v>9.6974830306920126</c:v>
                </c:pt>
                <c:pt idx="13">
                  <c:v>11.467391151989887</c:v>
                </c:pt>
                <c:pt idx="14">
                  <c:v>13.480099274690986</c:v>
                </c:pt>
                <c:pt idx="15">
                  <c:v>15.765232625884721</c:v>
                </c:pt>
                <c:pt idx="16">
                  <c:v>18.355806260862039</c:v>
                </c:pt>
                <c:pt idx="17">
                  <c:v>21.288597498811612</c:v>
                </c:pt>
                <c:pt idx="18">
                  <c:v>24.604558146997476</c:v>
                </c:pt>
                <c:pt idx="19">
                  <c:v>28.349270677947402</c:v>
                </c:pt>
                <c:pt idx="20">
                  <c:v>32.573452953305036</c:v>
                </c:pt>
                <c:pt idx="21">
                  <c:v>37.333516560809358</c:v>
                </c:pt>
                <c:pt idx="22">
                  <c:v>42.692184351744345</c:v>
                </c:pt>
                <c:pt idx="23">
                  <c:v>48.719173340012844</c:v>
                </c:pt>
                <c:pt idx="24">
                  <c:v>55.491949756034955</c:v>
                </c:pt>
                <c:pt idx="25">
                  <c:v>63.096563744835521</c:v>
                </c:pt>
                <c:pt idx="26">
                  <c:v>71.628571964372554</c:v>
                </c:pt>
                <c:pt idx="27">
                  <c:v>81.194057184497979</c:v>
                </c:pt>
                <c:pt idx="28">
                  <c:v>91.910754916680617</c:v>
                </c:pt>
                <c:pt idx="29">
                  <c:v>103.90929812834906</c:v>
                </c:pt>
                <c:pt idx="30">
                  <c:v>117.33459222283932</c:v>
                </c:pt>
                <c:pt idx="31">
                  <c:v>132.34733370681352</c:v>
                </c:pt>
                <c:pt idx="32">
                  <c:v>149.12568733303806</c:v>
                </c:pt>
                <c:pt idx="33">
                  <c:v>167.86713801007977</c:v>
                </c:pt>
                <c:pt idx="34">
                  <c:v>188.79053542556699</c:v>
                </c:pt>
                <c:pt idx="35">
                  <c:v>212.13835115127972</c:v>
                </c:pt>
                <c:pt idx="36">
                  <c:v>238.17917000312718</c:v>
                </c:pt>
                <c:pt idx="37">
                  <c:v>267.21043963527291</c:v>
                </c:pt>
                <c:pt idx="38">
                  <c:v>299.56150477540223</c:v>
                </c:pt>
                <c:pt idx="39">
                  <c:v>335.59695517947921</c:v>
                </c:pt>
                <c:pt idx="40">
                  <c:v>375.7203193234559</c:v>
                </c:pt>
                <c:pt idx="41">
                  <c:v>420.37813908317048</c:v>
                </c:pt>
                <c:pt idx="42">
                  <c:v>470.06446421105693</c:v>
                </c:pt>
                <c:pt idx="43">
                  <c:v>525.32580933189001</c:v>
                </c:pt>
                <c:pt idx="44">
                  <c:v>586.76662048457001</c:v>
                </c:pt>
                <c:pt idx="45">
                  <c:v>655.05530297213954</c:v>
                </c:pt>
                <c:pt idx="46">
                  <c:v>730.93086749022677</c:v>
                </c:pt>
                <c:pt idx="47">
                  <c:v>815.21025723208641</c:v>
                </c:pt>
                <c:pt idx="48">
                  <c:v>908.79642496777888</c:v>
                </c:pt>
                <c:pt idx="49">
                  <c:v>1012.6872360224097</c:v>
                </c:pt>
                <c:pt idx="50">
                  <c:v>1127.9852806960398</c:v>
                </c:pt>
              </c:numCache>
            </c:numRef>
          </c:val>
        </c:ser>
        <c:ser>
          <c:idx val="6"/>
          <c:order val="6"/>
          <c:tx>
            <c:strRef>
              <c:f>'1a. Compounding'!$I$56</c:f>
              <c:strCache>
                <c:ptCount val="1"/>
                <c:pt idx="0">
                  <c:v>Continuous - Annual</c:v>
                </c:pt>
              </c:strCache>
            </c:strRef>
          </c:tx>
          <c:invertIfNegative val="0"/>
          <c:cat>
            <c:numRef>
              <c:f>'1a. Compounding'!$B$58:$B$108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'1a. Compounding'!$I$58:$I$108</c:f>
              <c:numCache>
                <c:formatCode>General</c:formatCode>
                <c:ptCount val="51"/>
                <c:pt idx="0">
                  <c:v>0</c:v>
                </c:pt>
                <c:pt idx="1">
                  <c:v>0.41742837052102288</c:v>
                </c:pt>
                <c:pt idx="2">
                  <c:v>0.9117363121809916</c:v>
                </c:pt>
                <c:pt idx="3">
                  <c:v>1.4935450733247251</c:v>
                </c:pt>
                <c:pt idx="4">
                  <c:v>2.1747804560339716</c:v>
                </c:pt>
                <c:pt idx="5">
                  <c:v>2.9688230590168416</c:v>
                </c:pt>
                <c:pt idx="6">
                  <c:v>3.8906751343857877</c:v>
                </c:pt>
                <c:pt idx="7">
                  <c:v>4.9571458447652503</c:v>
                </c:pt>
                <c:pt idx="8">
                  <c:v>6.1870568953694658</c:v>
                </c:pt>
                <c:pt idx="9">
                  <c:v>7.601470723416071</c:v>
                </c:pt>
                <c:pt idx="10">
                  <c:v>9.2239436564830726</c:v>
                </c:pt>
                <c:pt idx="11">
                  <c:v>11.080806704385282</c:v>
                </c:pt>
                <c:pt idx="12">
                  <c:v>13.201476928262821</c:v>
                </c:pt>
                <c:pt idx="13">
                  <c:v>15.618802638514239</c:v>
                </c:pt>
                <c:pt idx="14">
                  <c:v>18.369446012912306</c:v>
                </c:pt>
                <c:pt idx="15">
                  <c:v>21.494307100945093</c:v>
                </c:pt>
                <c:pt idx="16">
                  <c:v>25.03899359371519</c:v>
                </c:pt>
                <c:pt idx="17">
                  <c:v>29.054341194503479</c:v>
                </c:pt>
                <c:pt idx="18">
                  <c:v>33.596989927719221</c:v>
                </c:pt>
                <c:pt idx="19">
                  <c:v>38.730022278153001</c:v>
                </c:pt>
                <c:pt idx="20">
                  <c:v>44.523669663464716</c:v>
                </c:pt>
                <c:pt idx="21">
                  <c:v>51.056094416473115</c:v>
                </c:pt>
                <c:pt idx="22">
                  <c:v>58.414255196361523</c:v>
                </c:pt>
                <c:pt idx="23">
                  <c:v>66.694864566432443</c:v>
                </c:pt>
                <c:pt idx="24">
                  <c:v>76.005448378162782</c:v>
                </c:pt>
                <c:pt idx="25">
                  <c:v>86.465517595533356</c:v>
                </c:pt>
                <c:pt idx="26">
                  <c:v>98.207864289236113</c:v>
                </c:pt>
                <c:pt idx="27">
                  <c:v>111.37999473764194</c:v>
                </c:pt>
                <c:pt idx="28">
                  <c:v>126.14571390162564</c:v>
                </c:pt>
                <c:pt idx="29">
                  <c:v>142.68687700591204</c:v>
                </c:pt>
                <c:pt idx="30">
                  <c:v>161.20532557415595</c:v>
                </c:pt>
                <c:pt idx="31">
                  <c:v>181.92502704353456</c:v>
                </c:pt>
                <c:pt idx="32">
                  <c:v>205.0944390437337</c:v>
                </c:pt>
                <c:pt idx="33">
                  <c:v>230.98912158305143</c:v>
                </c:pt>
                <c:pt idx="34">
                  <c:v>259.91462276082461</c:v>
                </c:pt>
                <c:pt idx="35">
                  <c:v>292.2096662426377</c:v>
                </c:pt>
                <c:pt idx="36">
                  <c:v>328.24967161687118</c:v>
                </c:pt>
                <c:pt idx="37">
                  <c:v>368.45064192472501</c:v>
                </c:pt>
                <c:pt idx="38">
                  <c:v>413.27345615019112</c:v>
                </c:pt>
                <c:pt idx="39">
                  <c:v>463.22860830372701</c:v>
                </c:pt>
                <c:pt idx="40">
                  <c:v>518.88143896886459</c:v>
                </c:pt>
                <c:pt idx="41">
                  <c:v>580.85790984383402</c:v>
                </c:pt>
                <c:pt idx="42">
                  <c:v>649.85097694292335</c:v>
                </c:pt>
                <c:pt idx="43">
                  <c:v>726.62762377214767</c:v>
                </c:pt>
                <c:pt idx="44">
                  <c:v>812.03662201224961</c:v>
                </c:pt>
                <c:pt idx="45">
                  <c:v>907.01709408617353</c:v>
                </c:pt>
                <c:pt idx="46">
                  <c:v>1012.6079595204601</c:v>
                </c:pt>
                <c:pt idx="47">
                  <c:v>1129.9583552989634</c:v>
                </c:pt>
                <c:pt idx="48">
                  <c:v>1260.3391295289211</c:v>
                </c:pt>
                <c:pt idx="49">
                  <c:v>1405.1555177761729</c:v>
                </c:pt>
                <c:pt idx="50">
                  <c:v>1565.9611224702248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70464"/>
        <c:axId val="56668544"/>
      </c:barChart>
      <c:scatterChart>
        <c:scatterStyle val="smoothMarker"/>
        <c:varyColors val="0"/>
        <c:ser>
          <c:idx val="0"/>
          <c:order val="0"/>
          <c:tx>
            <c:strRef>
              <c:f>'1a. Compounding'!$C$56</c:f>
              <c:strCache>
                <c:ptCount val="1"/>
                <c:pt idx="0">
                  <c:v>Annual</c:v>
                </c:pt>
              </c:strCache>
            </c:strRef>
          </c:tx>
          <c:marker>
            <c:symbol val="none"/>
          </c:marker>
          <c:xVal>
            <c:numRef>
              <c:f>'1a. Compounding'!$B$58:$B$108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'1a. Compounding'!$C$58:$C$108</c:f>
              <c:numCache>
                <c:formatCode>General</c:formatCode>
                <c:ptCount val="51"/>
                <c:pt idx="0">
                  <c:v>100</c:v>
                </c:pt>
                <c:pt idx="1">
                  <c:v>109.00000000000001</c:v>
                </c:pt>
                <c:pt idx="2">
                  <c:v>118.81000000000002</c:v>
                </c:pt>
                <c:pt idx="3">
                  <c:v>129.50290000000001</c:v>
                </c:pt>
                <c:pt idx="4">
                  <c:v>141.15816100000004</c:v>
                </c:pt>
                <c:pt idx="5">
                  <c:v>153.86239549000004</c:v>
                </c:pt>
                <c:pt idx="6">
                  <c:v>167.71001108410007</c:v>
                </c:pt>
                <c:pt idx="7">
                  <c:v>182.80391208166907</c:v>
                </c:pt>
                <c:pt idx="8">
                  <c:v>199.25626416901929</c:v>
                </c:pt>
                <c:pt idx="9">
                  <c:v>217.18932794423105</c:v>
                </c:pt>
                <c:pt idx="10">
                  <c:v>236.73636745921186</c:v>
                </c:pt>
                <c:pt idx="11">
                  <c:v>258.04264053054095</c:v>
                </c:pt>
                <c:pt idx="12">
                  <c:v>281.26647817828962</c:v>
                </c:pt>
                <c:pt idx="13">
                  <c:v>306.58046121433574</c:v>
                </c:pt>
                <c:pt idx="14">
                  <c:v>334.17270272362595</c:v>
                </c:pt>
                <c:pt idx="15">
                  <c:v>364.24824596875231</c:v>
                </c:pt>
                <c:pt idx="16">
                  <c:v>397.03058810594001</c:v>
                </c:pt>
                <c:pt idx="17">
                  <c:v>432.76334103547464</c:v>
                </c:pt>
                <c:pt idx="18">
                  <c:v>471.71204172866743</c:v>
                </c:pt>
                <c:pt idx="19">
                  <c:v>514.16612548424746</c:v>
                </c:pt>
                <c:pt idx="20">
                  <c:v>560.44107677782972</c:v>
                </c:pt>
                <c:pt idx="21">
                  <c:v>610.88077368783456</c:v>
                </c:pt>
                <c:pt idx="22">
                  <c:v>665.8600433197397</c:v>
                </c:pt>
                <c:pt idx="23">
                  <c:v>725.78744721851626</c:v>
                </c:pt>
                <c:pt idx="24">
                  <c:v>791.1083174681828</c:v>
                </c:pt>
                <c:pt idx="25">
                  <c:v>862.30806604031932</c:v>
                </c:pt>
                <c:pt idx="26">
                  <c:v>939.91579198394811</c:v>
                </c:pt>
                <c:pt idx="27">
                  <c:v>1024.5082132625034</c:v>
                </c:pt>
                <c:pt idx="28">
                  <c:v>1116.7139524561287</c:v>
                </c:pt>
                <c:pt idx="29">
                  <c:v>1217.2182081771805</c:v>
                </c:pt>
                <c:pt idx="30">
                  <c:v>1326.767846913127</c:v>
                </c:pt>
                <c:pt idx="31">
                  <c:v>1446.1769531353082</c:v>
                </c:pt>
                <c:pt idx="32">
                  <c:v>1576.3328789174859</c:v>
                </c:pt>
                <c:pt idx="33">
                  <c:v>1718.20283802006</c:v>
                </c:pt>
                <c:pt idx="34">
                  <c:v>1872.8410934418655</c:v>
                </c:pt>
                <c:pt idx="35">
                  <c:v>2041.3967918516335</c:v>
                </c:pt>
                <c:pt idx="36">
                  <c:v>2225.1225031182807</c:v>
                </c:pt>
                <c:pt idx="37">
                  <c:v>2425.3835283989256</c:v>
                </c:pt>
                <c:pt idx="38">
                  <c:v>2643.6680459548297</c:v>
                </c:pt>
                <c:pt idx="39">
                  <c:v>2881.5981700907637</c:v>
                </c:pt>
                <c:pt idx="40">
                  <c:v>3140.9420053989329</c:v>
                </c:pt>
                <c:pt idx="41">
                  <c:v>3423.6267858848373</c:v>
                </c:pt>
                <c:pt idx="42">
                  <c:v>3731.7531966144729</c:v>
                </c:pt>
                <c:pt idx="43">
                  <c:v>4067.6109843097756</c:v>
                </c:pt>
                <c:pt idx="44">
                  <c:v>4433.6959728976553</c:v>
                </c:pt>
                <c:pt idx="45">
                  <c:v>4832.7286104584455</c:v>
                </c:pt>
                <c:pt idx="46">
                  <c:v>5267.6741853997055</c:v>
                </c:pt>
                <c:pt idx="47">
                  <c:v>5741.7648620856789</c:v>
                </c:pt>
                <c:pt idx="48">
                  <c:v>6258.5236996733902</c:v>
                </c:pt>
                <c:pt idx="49">
                  <c:v>6821.7908326439956</c:v>
                </c:pt>
                <c:pt idx="50">
                  <c:v>7435.7520075819566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'1a. Compounding'!$D$56</c:f>
              <c:strCache>
                <c:ptCount val="1"/>
                <c:pt idx="0">
                  <c:v>Semiannual</c:v>
                </c:pt>
              </c:strCache>
            </c:strRef>
          </c:tx>
          <c:marker>
            <c:symbol val="none"/>
          </c:marker>
          <c:xVal>
            <c:numRef>
              <c:f>'1a. Compounding'!$B$58:$B$108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'1a. Compounding'!$D$58:$D$108</c:f>
              <c:numCache>
                <c:formatCode>General</c:formatCode>
                <c:ptCount val="51"/>
                <c:pt idx="0">
                  <c:v>100</c:v>
                </c:pt>
                <c:pt idx="1">
                  <c:v>109.20249999999999</c:v>
                </c:pt>
                <c:pt idx="2">
                  <c:v>119.25186006249994</c:v>
                </c:pt>
                <c:pt idx="3">
                  <c:v>130.22601248475146</c:v>
                </c:pt>
                <c:pt idx="4">
                  <c:v>142.21006128366071</c:v>
                </c:pt>
                <c:pt idx="5">
                  <c:v>155.29694217328952</c:v>
                </c:pt>
                <c:pt idx="6">
                  <c:v>169.58814327678647</c:v>
                </c:pt>
                <c:pt idx="7">
                  <c:v>185.1944921618327</c:v>
                </c:pt>
                <c:pt idx="8">
                  <c:v>202.23701530302529</c:v>
                </c:pt>
                <c:pt idx="9">
                  <c:v>220.84787663628614</c:v>
                </c:pt>
                <c:pt idx="10">
                  <c:v>241.17140248374031</c:v>
                </c:pt>
                <c:pt idx="11">
                  <c:v>263.36520079730644</c:v>
                </c:pt>
                <c:pt idx="12">
                  <c:v>287.60138340067851</c:v>
                </c:pt>
                <c:pt idx="13">
                  <c:v>314.06790070812588</c:v>
                </c:pt>
                <c:pt idx="14">
                  <c:v>342.96999927079111</c:v>
                </c:pt>
                <c:pt idx="15">
                  <c:v>374.53181345368557</c:v>
                </c:pt>
                <c:pt idx="16">
                  <c:v>408.99810358676081</c:v>
                </c:pt>
                <c:pt idx="17">
                  <c:v>446.63615406933241</c:v>
                </c:pt>
                <c:pt idx="18">
                  <c:v>487.73784614756261</c:v>
                </c:pt>
                <c:pt idx="19">
                  <c:v>532.6219214392919</c:v>
                </c:pt>
                <c:pt idx="20">
                  <c:v>581.63645375974261</c:v>
                </c:pt>
                <c:pt idx="21">
                  <c:v>635.16154841698278</c:v>
                </c:pt>
                <c:pt idx="22">
                  <c:v>693.61228991005555</c:v>
                </c:pt>
                <c:pt idx="23">
                  <c:v>757.44196088902822</c:v>
                </c:pt>
                <c:pt idx="24">
                  <c:v>827.14555733984071</c:v>
                </c:pt>
                <c:pt idx="25">
                  <c:v>903.26362725403942</c:v>
                </c:pt>
                <c:pt idx="26">
                  <c:v>986.38646255209221</c:v>
                </c:pt>
                <c:pt idx="27">
                  <c:v>1077.158676768448</c:v>
                </c:pt>
                <c:pt idx="28">
                  <c:v>1176.2842039980644</c:v>
                </c:pt>
                <c:pt idx="29">
                  <c:v>1284.5317578709858</c:v>
                </c:pt>
                <c:pt idx="30">
                  <c:v>1402.740792889063</c:v>
                </c:pt>
                <c:pt idx="31">
                  <c:v>1531.8280143546785</c:v>
                </c:pt>
                <c:pt idx="32">
                  <c:v>1672.7944873756674</c:v>
                </c:pt>
                <c:pt idx="33">
                  <c:v>1826.7334000764126</c:v>
                </c:pt>
                <c:pt idx="34">
                  <c:v>1994.8385412184443</c:v>
                </c:pt>
                <c:pt idx="35">
                  <c:v>2178.413557974071</c:v>
                </c:pt>
                <c:pt idx="36">
                  <c:v>2378.8820656466341</c:v>
                </c:pt>
                <c:pt idx="37">
                  <c:v>2597.7986877377652</c:v>
                </c:pt>
                <c:pt idx="38">
                  <c:v>2836.8611119768325</c:v>
                </c:pt>
                <c:pt idx="39">
                  <c:v>3097.9232558064996</c:v>
                </c:pt>
                <c:pt idx="40">
                  <c:v>3383.0096434220918</c:v>
                </c:pt>
                <c:pt idx="41">
                  <c:v>3694.3311058580093</c:v>
                </c:pt>
                <c:pt idx="42">
                  <c:v>4034.3019258745912</c:v>
                </c:pt>
                <c:pt idx="43">
                  <c:v>4405.5585606032</c:v>
                </c:pt>
                <c:pt idx="44">
                  <c:v>4810.9800871427087</c:v>
                </c:pt>
                <c:pt idx="45">
                  <c:v>5253.7105296620139</c:v>
                </c:pt>
                <c:pt idx="46">
                  <c:v>5737.18324115416</c:v>
                </c:pt>
                <c:pt idx="47">
                  <c:v>6265.1475289213704</c:v>
                </c:pt>
                <c:pt idx="48">
                  <c:v>6841.6977302703572</c:v>
                </c:pt>
                <c:pt idx="49">
                  <c:v>7471.3049638984839</c:v>
                </c:pt>
                <c:pt idx="50">
                  <c:v>8158.8518032012398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'1a. Compounding'!$E$56</c:f>
              <c:strCache>
                <c:ptCount val="1"/>
                <c:pt idx="0">
                  <c:v>Quarterly</c:v>
                </c:pt>
              </c:strCache>
            </c:strRef>
          </c:tx>
          <c:marker>
            <c:symbol val="none"/>
          </c:marker>
          <c:xVal>
            <c:numRef>
              <c:f>'1a. Compounding'!$B$58:$B$108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'1a. Compounding'!$E$58:$E$108</c:f>
              <c:numCache>
                <c:formatCode>General</c:formatCode>
                <c:ptCount val="51"/>
                <c:pt idx="0">
                  <c:v>100</c:v>
                </c:pt>
                <c:pt idx="1">
                  <c:v>109.30833187890623</c:v>
                </c:pt>
                <c:pt idx="2">
                  <c:v>119.48311418149106</c:v>
                </c:pt>
                <c:pt idx="3">
                  <c:v>130.60499898875673</c:v>
                </c:pt>
                <c:pt idx="4">
                  <c:v>142.7621457450723</c:v>
                </c:pt>
                <c:pt idx="5">
                  <c:v>156.05092006847144</c:v>
                </c:pt>
                <c:pt idx="6">
                  <c:v>170.57665760853143</c:v>
                </c:pt>
                <c:pt idx="7">
                  <c:v>186.4544990066791</c:v>
                </c:pt>
                <c:pt idx="8">
                  <c:v>203.81030257737268</c:v>
                </c:pt>
                <c:pt idx="9">
                  <c:v>222.78164194467749</c:v>
                </c:pt>
                <c:pt idx="10">
                  <c:v>243.51889654216464</c:v>
                </c:pt>
                <c:pt idx="11">
                  <c:v>266.18644362015959</c:v>
                </c:pt>
                <c:pt idx="12">
                  <c:v>290.96396120898163</c:v>
                </c:pt>
                <c:pt idx="13">
                  <c:v>318.04785236632563</c:v>
                </c:pt>
                <c:pt idx="14">
                  <c:v>347.65280199831693</c:v>
                </c:pt>
                <c:pt idx="15">
                  <c:v>380.01347859463704</c:v>
                </c:pt>
                <c:pt idx="16">
                  <c:v>415.38639436680205</c:v>
                </c:pt>
                <c:pt idx="17">
                  <c:v>454.05193853428625</c:v>
                </c:pt>
                <c:pt idx="18">
                  <c:v>496.31659987566491</c:v>
                </c:pt>
                <c:pt idx="19">
                  <c:v>542.51539616219486</c:v>
                </c:pt>
                <c:pt idx="20">
                  <c:v>593.01452973113476</c:v>
                </c:pt>
                <c:pt idx="21">
                  <c:v>648.21429024864392</c:v>
                </c:pt>
                <c:pt idx="22">
                  <c:v>708.55222767148405</c:v>
                </c:pt>
                <c:pt idx="23">
                  <c:v>774.50662055852911</c:v>
                </c:pt>
                <c:pt idx="24">
                  <c:v>846.60026722421776</c:v>
                </c:pt>
                <c:pt idx="25">
                  <c:v>925.40462978515484</c:v>
                </c:pt>
                <c:pt idx="26">
                  <c:v>1011.5443639483207</c:v>
                </c:pt>
                <c:pt idx="27">
                  <c:v>1105.7022704470014</c:v>
                </c:pt>
                <c:pt idx="28">
                  <c:v>1208.6247073728093</c:v>
                </c:pt>
                <c:pt idx="29">
                  <c:v>1321.1275063055296</c:v>
                </c:pt>
                <c:pt idx="30">
                  <c:v>1444.1024391359663</c:v>
                </c:pt>
                <c:pt idx="31">
                  <c:v>1578.5242868421217</c:v>
                </c:pt>
                <c:pt idx="32">
                  <c:v>1725.458566250524</c:v>
                </c:pt>
                <c:pt idx="33">
                  <c:v>1886.0699760301397</c:v>
                </c:pt>
                <c:pt idx="34">
                  <c:v>2061.6316288674325</c:v>
                </c:pt>
                <c:pt idx="35">
                  <c:v>2253.5351430029132</c:v>
                </c:pt>
                <c:pt idx="36">
                  <c:v>2463.3016731214079</c:v>
                </c:pt>
                <c:pt idx="37">
                  <c:v>2692.5939680341985</c:v>
                </c:pt>
                <c:pt idx="38">
                  <c:v>2943.2295507302319</c:v>
                </c:pt>
                <c:pt idx="39">
                  <c:v>3217.1951252702429</c:v>
                </c:pt>
                <c:pt idx="40">
                  <c:v>3516.6623247223888</c:v>
                </c:pt>
                <c:pt idx="41">
                  <c:v>3844.0049249680078</c:v>
                </c:pt>
                <c:pt idx="42">
                  <c:v>4201.8176608255299</c:v>
                </c:pt>
                <c:pt idx="43">
                  <c:v>4592.9367936416656</c:v>
                </c:pt>
                <c:pt idx="44">
                  <c:v>5020.4625933822254</c:v>
                </c:pt>
                <c:pt idx="45">
                  <c:v>5487.783913430585</c:v>
                </c:pt>
                <c:pt idx="46">
                  <c:v>5998.6050528899323</c:v>
                </c:pt>
                <c:pt idx="47">
                  <c:v>6556.9751193177653</c:v>
                </c:pt>
                <c:pt idx="48">
                  <c:v>7167.3201246411691</c:v>
                </c:pt>
                <c:pt idx="49">
                  <c:v>7834.4780686664053</c:v>
                </c:pt>
                <c:pt idx="50">
                  <c:v>8563.7372882779964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'1a. Compounding'!$F$56</c:f>
              <c:strCache>
                <c:ptCount val="1"/>
                <c:pt idx="0">
                  <c:v>Continuous</c:v>
                </c:pt>
              </c:strCache>
            </c:strRef>
          </c:tx>
          <c:marker>
            <c:symbol val="none"/>
          </c:marker>
          <c:xVal>
            <c:numRef>
              <c:f>'1a. Compounding'!$B$58:$B$108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'1a. Compounding'!$F$58:$F$108</c:f>
              <c:numCache>
                <c:formatCode>General</c:formatCode>
                <c:ptCount val="51"/>
                <c:pt idx="0">
                  <c:v>100</c:v>
                </c:pt>
                <c:pt idx="1">
                  <c:v>109.41742837052104</c:v>
                </c:pt>
                <c:pt idx="2">
                  <c:v>119.72173631218101</c:v>
                </c:pt>
                <c:pt idx="3">
                  <c:v>130.99644507332474</c:v>
                </c:pt>
                <c:pt idx="4">
                  <c:v>143.33294145603401</c:v>
                </c:pt>
                <c:pt idx="5">
                  <c:v>156.83121854901688</c:v>
                </c:pt>
                <c:pt idx="6">
                  <c:v>171.60068621848586</c:v>
                </c:pt>
                <c:pt idx="7">
                  <c:v>187.76105792643432</c:v>
                </c:pt>
                <c:pt idx="8">
                  <c:v>205.44332106438875</c:v>
                </c:pt>
                <c:pt idx="9">
                  <c:v>224.79079866764712</c:v>
                </c:pt>
                <c:pt idx="10">
                  <c:v>245.96031111569494</c:v>
                </c:pt>
                <c:pt idx="11">
                  <c:v>269.12344723492623</c:v>
                </c:pt>
                <c:pt idx="12">
                  <c:v>294.46795510655244</c:v>
                </c:pt>
                <c:pt idx="13">
                  <c:v>322.19926385284998</c:v>
                </c:pt>
                <c:pt idx="14">
                  <c:v>352.54214873653825</c:v>
                </c:pt>
                <c:pt idx="15">
                  <c:v>385.74255306969741</c:v>
                </c:pt>
                <c:pt idx="16">
                  <c:v>422.0695816996552</c:v>
                </c:pt>
                <c:pt idx="17">
                  <c:v>461.81768222997812</c:v>
                </c:pt>
                <c:pt idx="18">
                  <c:v>505.30903165638665</c:v>
                </c:pt>
                <c:pt idx="19">
                  <c:v>552.89614776240046</c:v>
                </c:pt>
                <c:pt idx="20">
                  <c:v>604.96474644129444</c:v>
                </c:pt>
                <c:pt idx="21">
                  <c:v>661.93686810430768</c:v>
                </c:pt>
                <c:pt idx="22">
                  <c:v>724.27429851610123</c:v>
                </c:pt>
                <c:pt idx="23">
                  <c:v>792.48231178494871</c:v>
                </c:pt>
                <c:pt idx="24">
                  <c:v>867.11376584634559</c:v>
                </c:pt>
                <c:pt idx="25">
                  <c:v>948.77358363585267</c:v>
                </c:pt>
                <c:pt idx="26">
                  <c:v>1038.1236562731842</c:v>
                </c:pt>
                <c:pt idx="27">
                  <c:v>1135.8882080001454</c:v>
                </c:pt>
                <c:pt idx="28">
                  <c:v>1242.8596663577543</c:v>
                </c:pt>
                <c:pt idx="29">
                  <c:v>1359.9050851830925</c:v>
                </c:pt>
                <c:pt idx="30">
                  <c:v>1487.9731724872829</c:v>
                </c:pt>
                <c:pt idx="31">
                  <c:v>1628.1019801788427</c:v>
                </c:pt>
                <c:pt idx="32">
                  <c:v>1781.4273179612196</c:v>
                </c:pt>
                <c:pt idx="33">
                  <c:v>1949.1919596031114</c:v>
                </c:pt>
                <c:pt idx="34">
                  <c:v>2132.7557162026901</c:v>
                </c:pt>
                <c:pt idx="35">
                  <c:v>2333.6064580942711</c:v>
                </c:pt>
                <c:pt idx="36">
                  <c:v>2553.3721747351519</c:v>
                </c:pt>
                <c:pt idx="37">
                  <c:v>2793.8341703236506</c:v>
                </c:pt>
                <c:pt idx="38">
                  <c:v>3056.9415021050208</c:v>
                </c:pt>
                <c:pt idx="39">
                  <c:v>3344.8267783944907</c:v>
                </c:pt>
                <c:pt idx="40">
                  <c:v>3659.8234443677975</c:v>
                </c:pt>
                <c:pt idx="41">
                  <c:v>4004.4846957286713</c:v>
                </c:pt>
                <c:pt idx="42">
                  <c:v>4381.6041735573963</c:v>
                </c:pt>
                <c:pt idx="43">
                  <c:v>4794.2386080819233</c:v>
                </c:pt>
                <c:pt idx="44">
                  <c:v>5245.7325949099049</c:v>
                </c:pt>
                <c:pt idx="45">
                  <c:v>5739.745704544619</c:v>
                </c:pt>
                <c:pt idx="46">
                  <c:v>6280.2821449201656</c:v>
                </c:pt>
                <c:pt idx="47">
                  <c:v>6871.7232173846423</c:v>
                </c:pt>
                <c:pt idx="48">
                  <c:v>7518.8628292023113</c:v>
                </c:pt>
                <c:pt idx="49">
                  <c:v>8226.9463504201685</c:v>
                </c:pt>
                <c:pt idx="50">
                  <c:v>9001.7131300521814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2160"/>
        <c:axId val="56654080"/>
      </c:scatterChart>
      <c:valAx>
        <c:axId val="5665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Tenor, 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54080"/>
        <c:crosses val="autoZero"/>
        <c:crossBetween val="midCat"/>
      </c:valAx>
      <c:valAx>
        <c:axId val="56654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Future value, $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52160"/>
        <c:crosses val="autoZero"/>
        <c:crossBetween val="midCat"/>
      </c:valAx>
      <c:valAx>
        <c:axId val="566685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Future value difference,</a:t>
                </a:r>
                <a:r>
                  <a:rPr lang="en-US" baseline="0"/>
                  <a:t> $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70464"/>
        <c:crosses val="max"/>
        <c:crossBetween val="between"/>
      </c:valAx>
      <c:catAx>
        <c:axId val="5667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66854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'1c. Present values'!$G$37</c:f>
              <c:strCache>
                <c:ptCount val="1"/>
                <c:pt idx="0">
                  <c:v> Annual - Semiannual</c:v>
                </c:pt>
              </c:strCache>
            </c:strRef>
          </c:tx>
          <c:invertIfNegative val="0"/>
          <c:cat>
            <c:numRef>
              <c:f>'1c. Present values'!$B$39:$B$89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'1c. Present values'!$G$39:$G$89</c:f>
              <c:numCache>
                <c:formatCode>General</c:formatCode>
                <c:ptCount val="51"/>
                <c:pt idx="0">
                  <c:v>0</c:v>
                </c:pt>
                <c:pt idx="1">
                  <c:v>0.17012414231700745</c:v>
                </c:pt>
                <c:pt idx="2">
                  <c:v>0.31186496733450042</c:v>
                </c:pt>
                <c:pt idx="3">
                  <c:v>0.42877417828972852</c:v>
                </c:pt>
                <c:pt idx="4">
                  <c:v>0.52400840963385065</c:v>
                </c:pt>
                <c:pt idx="5">
                  <c:v>0.60037042683021014</c:v>
                </c:pt>
                <c:pt idx="6">
                  <c:v>0.6603462013444954</c:v>
                </c:pt>
                <c:pt idx="7">
                  <c:v>0.70613826233397248</c:v>
                </c:pt>
                <c:pt idx="8">
                  <c:v>0.73969568825593512</c:v>
                </c:pt>
                <c:pt idx="9">
                  <c:v>0.76274106692427068</c:v>
                </c:pt>
                <c:pt idx="10">
                  <c:v>0.77679472111043424</c:v>
                </c:pt>
                <c:pt idx="11">
                  <c:v>0.78319646831248235</c:v>
                </c:pt>
                <c:pt idx="12">
                  <c:v>0.78312515752475775</c:v>
                </c:pt>
                <c:pt idx="13">
                  <c:v>0.77761620248508478</c:v>
                </c:pt>
                <c:pt idx="14">
                  <c:v>0.76757730972634519</c:v>
                </c:pt>
                <c:pt idx="15">
                  <c:v>0.75380258061147742</c:v>
                </c:pt>
                <c:pt idx="16">
                  <c:v>0.73698514919773928</c:v>
                </c:pt>
                <c:pt idx="17">
                  <c:v>0.71772850208778394</c:v>
                </c:pt>
                <c:pt idx="18">
                  <c:v>0.69655661222793697</c:v>
                </c:pt>
                <c:pt idx="19">
                  <c:v>0.67392300576921116</c:v>
                </c:pt>
                <c:pt idx="20">
                  <c:v>0.65021886948569474</c:v>
                </c:pt>
                <c:pt idx="21">
                  <c:v>0.62578029573482752</c:v>
                </c:pt>
                <c:pt idx="22">
                  <c:v>0.60089475243899848</c:v>
                </c:pt>
                <c:pt idx="23">
                  <c:v>0.57580685697401357</c:v>
                </c:pt>
                <c:pt idx="24">
                  <c:v>0.55072352508120481</c:v>
                </c:pt>
                <c:pt idx="25">
                  <c:v>0.52581855889839169</c:v>
                </c:pt>
                <c:pt idx="26">
                  <c:v>0.50123673185982476</c:v>
                </c:pt>
                <c:pt idx="27">
                  <c:v>0.47709742248318321</c:v>
                </c:pt>
                <c:pt idx="28">
                  <c:v>0.45349784388362124</c:v>
                </c:pt>
                <c:pt idx="29">
                  <c:v>0.43051591117921273</c:v>
                </c:pt>
                <c:pt idx="30">
                  <c:v>0.4082127847303294</c:v>
                </c:pt>
                <c:pt idx="31">
                  <c:v>0.38663512334482153</c:v>
                </c:pt>
                <c:pt idx="32">
                  <c:v>0.36581707814192921</c:v>
                </c:pt>
                <c:pt idx="33">
                  <c:v>0.34578205466514778</c:v>
                </c:pt>
                <c:pt idx="34">
                  <c:v>0.32654426803566139</c:v>
                </c:pt>
                <c:pt idx="35">
                  <c:v>0.30811011341430028</c:v>
                </c:pt>
                <c:pt idx="36">
                  <c:v>0.29047937176487704</c:v>
                </c:pt>
                <c:pt idx="37">
                  <c:v>0.27364626886121712</c:v>
                </c:pt>
                <c:pt idx="38">
                  <c:v>0.2576004036327757</c:v>
                </c:pt>
                <c:pt idx="39">
                  <c:v>0.24232756027957603</c:v>
                </c:pt>
                <c:pt idx="40">
                  <c:v>0.22781041708875227</c:v>
                </c:pt>
                <c:pt idx="41">
                  <c:v>0.21402916353614465</c:v>
                </c:pt>
                <c:pt idx="42">
                  <c:v>0.20096203604254548</c:v>
                </c:pt>
                <c:pt idx="43">
                  <c:v>0.18858578166233242</c:v>
                </c:pt>
                <c:pt idx="44">
                  <c:v>0.17687605800032324</c:v>
                </c:pt>
                <c:pt idx="45">
                  <c:v>0.16580777677009229</c:v>
                </c:pt>
                <c:pt idx="46">
                  <c:v>0.15535539761388328</c:v>
                </c:pt>
                <c:pt idx="47">
                  <c:v>0.14549317809190976</c:v>
                </c:pt>
                <c:pt idx="48">
                  <c:v>0.13619538510927831</c:v>
                </c:pt>
                <c:pt idx="49">
                  <c:v>0.12743647247478584</c:v>
                </c:pt>
                <c:pt idx="50">
                  <c:v>0.11919122877098864</c:v>
                </c:pt>
              </c:numCache>
            </c:numRef>
          </c:val>
        </c:ser>
        <c:ser>
          <c:idx val="5"/>
          <c:order val="5"/>
          <c:tx>
            <c:strRef>
              <c:f>'1c. Present values'!$H$37</c:f>
              <c:strCache>
                <c:ptCount val="1"/>
                <c:pt idx="0">
                  <c:v>Annual - Quarterly</c:v>
                </c:pt>
              </c:strCache>
            </c:strRef>
          </c:tx>
          <c:invertIfNegative val="0"/>
          <c:cat>
            <c:numRef>
              <c:f>'1c. Present values'!$B$39:$B$89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'1c. Present values'!$H$39:$H$89</c:f>
              <c:numCache>
                <c:formatCode>General</c:formatCode>
                <c:ptCount val="51"/>
                <c:pt idx="0">
                  <c:v>0</c:v>
                </c:pt>
                <c:pt idx="1">
                  <c:v>0.25878474086820802</c:v>
                </c:pt>
                <c:pt idx="2">
                  <c:v>0.47416469149308682</c:v>
                </c:pt>
                <c:pt idx="3">
                  <c:v>0.65160035151731677</c:v>
                </c:pt>
                <c:pt idx="4">
                  <c:v>0.79594154713971932</c:v>
                </c:pt>
                <c:pt idx="5">
                  <c:v>0.91149146228026723</c:v>
                </c:pt>
                <c:pt idx="6">
                  <c:v>1.0020642239063307</c:v>
                </c:pt>
                <c:pt idx="7">
                  <c:v>1.0710366724303171</c:v>
                </c:pt>
                <c:pt idx="8">
                  <c:v>1.1213948875913928</c:v>
                </c:pt>
                <c:pt idx="9">
                  <c:v>1.1557759854480665</c:v>
                </c:pt>
                <c:pt idx="10">
                  <c:v>1.1765056524997348</c:v>
                </c:pt>
                <c:pt idx="11">
                  <c:v>1.1856318380430295</c:v>
                </c:pt>
                <c:pt idx="12">
                  <c:v>1.1849549852115189</c:v>
                </c:pt>
                <c:pt idx="13">
                  <c:v>1.1760551443493945</c:v>
                </c:pt>
                <c:pt idx="14">
                  <c:v>1.1603162790679207</c:v>
                </c:pt>
                <c:pt idx="15">
                  <c:v>1.1389480452015555</c:v>
                </c:pt>
                <c:pt idx="16">
                  <c:v>1.1130052956199457</c:v>
                </c:pt>
                <c:pt idx="17">
                  <c:v>1.083405539193766</c:v>
                </c:pt>
                <c:pt idx="18">
                  <c:v>1.0509445599108531</c:v>
                </c:pt>
                <c:pt idx="19">
                  <c:v>1.0163103819735788</c:v>
                </c:pt>
                <c:pt idx="20">
                  <c:v>0.98009574847586833</c:v>
                </c:pt>
                <c:pt idx="21">
                  <c:v>0.94280926477798843</c:v>
                </c:pt>
                <c:pt idx="22">
                  <c:v>0.90488534280210331</c:v>
                </c:pt>
                <c:pt idx="23">
                  <c:v>0.86669306901255005</c:v>
                </c:pt>
                <c:pt idx="24">
                  <c:v>0.8285441066850634</c:v>
                </c:pt>
                <c:pt idx="25">
                  <c:v>0.79069973208611266</c:v>
                </c:pt>
                <c:pt idx="26">
                  <c:v>0.75337709426447041</c:v>
                </c:pt>
                <c:pt idx="27">
                  <c:v>0.71675477920171637</c:v>
                </c:pt>
                <c:pt idx="28">
                  <c:v>0.68097775098399005</c:v>
                </c:pt>
                <c:pt idx="29">
                  <c:v>0.64616173536130539</c:v>
                </c:pt>
                <c:pt idx="30">
                  <c:v>0.6123971044773926</c:v>
                </c:pt>
                <c:pt idx="31">
                  <c:v>0.57975231561449458</c:v>
                </c:pt>
                <c:pt idx="32">
                  <c:v>0.5482769514414727</c:v>
                </c:pt>
                <c:pt idx="33">
                  <c:v>0.51800440442450846</c:v>
                </c:pt>
                <c:pt idx="34">
                  <c:v>0.48895424370652929</c:v>
                </c:pt>
                <c:pt idx="35">
                  <c:v>0.46113429883859602</c:v>
                </c:pt>
                <c:pt idx="36">
                  <c:v>0.43454249121218691</c:v>
                </c:pt>
                <c:pt idx="37">
                  <c:v>0.40916844085804183</c:v>
                </c:pt>
                <c:pt idx="38">
                  <c:v>0.38499487341101934</c:v>
                </c:pt>
                <c:pt idx="39">
                  <c:v>0.36199884946033922</c:v>
                </c:pt>
                <c:pt idx="40">
                  <c:v>0.34015283618292758</c:v>
                </c:pt>
                <c:pt idx="41">
                  <c:v>0.31942563906912813</c:v>
                </c:pt>
                <c:pt idx="42">
                  <c:v>0.29978320967184802</c:v>
                </c:pt>
                <c:pt idx="43">
                  <c:v>0.28118934362197745</c:v>
                </c:pt>
                <c:pt idx="44">
                  <c:v>0.26360628163568345</c:v>
                </c:pt>
                <c:pt idx="45">
                  <c:v>0.2469952248763867</c:v>
                </c:pt>
                <c:pt idx="46">
                  <c:v>0.23131677481044677</c:v>
                </c:pt>
                <c:pt idx="47">
                  <c:v>0.21653130659724695</c:v>
                </c:pt>
                <c:pt idx="48">
                  <c:v>0.20259928406889416</c:v>
                </c:pt>
                <c:pt idx="49">
                  <c:v>0.18948152347102876</c:v>
                </c:pt>
                <c:pt idx="50">
                  <c:v>0.17713941234410413</c:v>
                </c:pt>
              </c:numCache>
            </c:numRef>
          </c:val>
        </c:ser>
        <c:ser>
          <c:idx val="6"/>
          <c:order val="6"/>
          <c:tx>
            <c:strRef>
              <c:f>'1c. Present values'!$I$37</c:f>
              <c:strCache>
                <c:ptCount val="1"/>
                <c:pt idx="0">
                  <c:v>Annual - Continuous</c:v>
                </c:pt>
              </c:strCache>
            </c:strRef>
          </c:tx>
          <c:invertIfNegative val="0"/>
          <c:cat>
            <c:numRef>
              <c:f>'1c. Present values'!$B$39:$B$89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'1c. Present values'!$I$39:$I$89</c:f>
              <c:numCache>
                <c:formatCode>General</c:formatCode>
                <c:ptCount val="51"/>
                <c:pt idx="0">
                  <c:v>0</c:v>
                </c:pt>
                <c:pt idx="1">
                  <c:v>0.35000073893220929</c:v>
                </c:pt>
                <c:pt idx="2">
                  <c:v>0.6409781855287946</c:v>
                </c:pt>
                <c:pt idx="3">
                  <c:v>0.88039857242110031</c:v>
                </c:pt>
                <c:pt idx="4">
                  <c:v>1.0748884994165309</c:v>
                </c:pt>
                <c:pt idx="5">
                  <c:v>1.2303234676572004</c:v>
                </c:pt>
                <c:pt idx="6">
                  <c:v>1.3519074505226172</c:v>
                </c:pt>
                <c:pt idx="7">
                  <c:v>1.4442443836420082</c:v>
                </c:pt>
                <c:pt idx="8">
                  <c:v>1.5114023712796438</c:v>
                </c:pt>
                <c:pt idx="9">
                  <c:v>1.5569713293359868</c:v>
                </c:pt>
                <c:pt idx="10">
                  <c:v>1.5841147155089743</c:v>
                </c:pt>
                <c:pt idx="11">
                  <c:v>1.595615934097161</c:v>
                </c:pt>
                <c:pt idx="12">
                  <c:v>1.5939199458746529</c:v>
                </c:pt>
                <c:pt idx="13">
                  <c:v>1.5811705618630185</c:v>
                </c:pt>
                <c:pt idx="14">
                  <c:v>1.5592438531527968</c:v>
                </c:pt>
                <c:pt idx="15">
                  <c:v>1.5297780667226206</c:v>
                </c:pt>
                <c:pt idx="16">
                  <c:v>1.4942003990463313</c:v>
                </c:pt>
                <c:pt idx="17">
                  <c:v>1.4537509447832448</c:v>
                </c:pt>
                <c:pt idx="18">
                  <c:v>1.4095041066696758</c:v>
                </c:pt>
                <c:pt idx="19">
                  <c:v>1.3623877245548961</c:v>
                </c:pt>
                <c:pt idx="20">
                  <c:v>1.3132001560680457</c:v>
                </c:pt>
                <c:pt idx="21">
                  <c:v>1.2626255184057573</c:v>
                </c:pt>
                <c:pt idx="22">
                  <c:v>1.2112472799591973</c:v>
                </c:pt>
                <c:pt idx="23">
                  <c:v>1.1595603717424368</c:v>
                </c:pt>
                <c:pt idx="24">
                  <c:v>1.10798197164908</c:v>
                </c:pt>
                <c:pt idx="25">
                  <c:v>1.0568610992771728</c:v>
                </c:pt>
                <c:pt idx="26">
                  <c:v>1.006487145265929</c:v>
                </c:pt>
                <c:pt idx="27">
                  <c:v>0.95709744663910357</c:v>
                </c:pt>
                <c:pt idx="28">
                  <c:v>0.90888400841956418</c:v>
                </c:pt>
                <c:pt idx="29">
                  <c:v>0.86199946165099561</c:v>
                </c:pt>
                <c:pt idx="30">
                  <c:v>0.81656233882933638</c:v>
                </c:pt>
                <c:pt idx="31">
                  <c:v>0.77266173951312034</c:v>
                </c:pt>
                <c:pt idx="32">
                  <c:v>0.73036145146106168</c:v>
                </c:pt>
                <c:pt idx="33">
                  <c:v>0.68970358595894332</c:v>
                </c:pt>
                <c:pt idx="34">
                  <c:v>0.65071177997441421</c:v>
                </c:pt>
                <c:pt idx="35">
                  <c:v>0.61339401235401958</c:v>
                </c:pt>
                <c:pt idx="36">
                  <c:v>0.57774507639307071</c:v>
                </c:pt>
                <c:pt idx="37">
                  <c:v>0.54374874671316586</c:v>
                </c:pt>
                <c:pt idx="38">
                  <c:v>0.5113796744270962</c:v>
                </c:pt>
                <c:pt idx="39">
                  <c:v>0.48060504101294432</c:v>
                </c:pt>
                <c:pt idx="40">
                  <c:v>0.45138599811989533</c:v>
                </c:pt>
                <c:pt idx="41">
                  <c:v>0.42367891765234056</c:v>
                </c:pt>
                <c:pt idx="42">
                  <c:v>0.39743647389433123</c:v>
                </c:pt>
                <c:pt idx="43">
                  <c:v>0.37260857711488482</c:v>
                </c:pt>
                <c:pt idx="44">
                  <c:v>0.34914317600980604</c:v>
                </c:pt>
                <c:pt idx="45">
                  <c:v>0.32698694446438181</c:v>
                </c:pt>
                <c:pt idx="46">
                  <c:v>0.30608586644216373</c:v>
                </c:pt>
                <c:pt idx="47">
                  <c:v>0.2863857312990592</c:v>
                </c:pt>
                <c:pt idx="48">
                  <c:v>0.26783255047183685</c:v>
                </c:pt>
                <c:pt idx="49">
                  <c:v>0.2503729052802619</c:v>
                </c:pt>
                <c:pt idx="50">
                  <c:v>0.23395423449848063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88736"/>
        <c:axId val="57586816"/>
      </c:barChart>
      <c:scatterChart>
        <c:scatterStyle val="smoothMarker"/>
        <c:varyColors val="0"/>
        <c:ser>
          <c:idx val="0"/>
          <c:order val="0"/>
          <c:tx>
            <c:strRef>
              <c:f>'1c. Present values'!$C$37</c:f>
              <c:strCache>
                <c:ptCount val="1"/>
                <c:pt idx="0">
                  <c:v>Annual</c:v>
                </c:pt>
              </c:strCache>
            </c:strRef>
          </c:tx>
          <c:marker>
            <c:symbol val="none"/>
          </c:marker>
          <c:xVal>
            <c:numRef>
              <c:f>'1c. Present values'!$B$39:$B$89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'1c. Present values'!$C$39:$C$89</c:f>
              <c:numCache>
                <c:formatCode>General</c:formatCode>
                <c:ptCount val="51"/>
                <c:pt idx="0">
                  <c:v>100</c:v>
                </c:pt>
                <c:pt idx="1">
                  <c:v>91.743119266055032</c:v>
                </c:pt>
                <c:pt idx="2">
                  <c:v>84.167999326655988</c:v>
                </c:pt>
                <c:pt idx="3">
                  <c:v>77.21834800610641</c:v>
                </c:pt>
                <c:pt idx="4">
                  <c:v>70.842521106519641</c:v>
                </c:pt>
                <c:pt idx="5">
                  <c:v>64.993138629834533</c:v>
                </c:pt>
                <c:pt idx="6">
                  <c:v>59.626732687921582</c:v>
                </c:pt>
                <c:pt idx="7">
                  <c:v>54.703424484331727</c:v>
                </c:pt>
                <c:pt idx="8">
                  <c:v>50.186627967276813</c:v>
                </c:pt>
                <c:pt idx="9">
                  <c:v>46.0427779516301</c:v>
                </c:pt>
                <c:pt idx="10">
                  <c:v>42.241080689568889</c:v>
                </c:pt>
                <c:pt idx="11">
                  <c:v>38.753285036301733</c:v>
                </c:pt>
                <c:pt idx="12">
                  <c:v>35.553472510368564</c:v>
                </c:pt>
                <c:pt idx="13">
                  <c:v>32.617864688411522</c:v>
                </c:pt>
                <c:pt idx="14">
                  <c:v>29.924646503129836</c:v>
                </c:pt>
                <c:pt idx="15">
                  <c:v>27.453804131311777</c:v>
                </c:pt>
                <c:pt idx="16">
                  <c:v>25.186976267258508</c:v>
                </c:pt>
                <c:pt idx="17">
                  <c:v>23.107317676383953</c:v>
                </c:pt>
                <c:pt idx="18">
                  <c:v>21.199374015031147</c:v>
                </c:pt>
                <c:pt idx="19">
                  <c:v>19.448966986267106</c:v>
                </c:pt>
                <c:pt idx="20">
                  <c:v>17.843088978226703</c:v>
                </c:pt>
                <c:pt idx="21">
                  <c:v>16.369806402042844</c:v>
                </c:pt>
                <c:pt idx="22">
                  <c:v>15.01817101104848</c:v>
                </c:pt>
                <c:pt idx="23">
                  <c:v>13.778138542246314</c:v>
                </c:pt>
                <c:pt idx="24">
                  <c:v>12.640494075455331</c:v>
                </c:pt>
                <c:pt idx="25">
                  <c:v>11.596783555463606</c:v>
                </c:pt>
                <c:pt idx="26">
                  <c:v>10.639250968315233</c:v>
                </c:pt>
                <c:pt idx="27">
                  <c:v>9.7607807048763622</c:v>
                </c:pt>
                <c:pt idx="28">
                  <c:v>8.9548446833728086</c:v>
                </c:pt>
                <c:pt idx="29">
                  <c:v>8.215453837956705</c:v>
                </c:pt>
                <c:pt idx="30">
                  <c:v>7.5371136128043146</c:v>
                </c:pt>
                <c:pt idx="31">
                  <c:v>6.9147831310131327</c:v>
                </c:pt>
                <c:pt idx="32">
                  <c:v>6.3438377348744339</c:v>
                </c:pt>
                <c:pt idx="33">
                  <c:v>5.8200346191508565</c:v>
                </c:pt>
                <c:pt idx="34">
                  <c:v>5.3394813019732625</c:v>
                </c:pt>
                <c:pt idx="35">
                  <c:v>4.8986066990580381</c:v>
                </c:pt>
                <c:pt idx="36">
                  <c:v>4.4941345862917785</c:v>
                </c:pt>
                <c:pt idx="37">
                  <c:v>4.1230592534786954</c:v>
                </c:pt>
                <c:pt idx="38">
                  <c:v>3.7826231683290779</c:v>
                </c:pt>
                <c:pt idx="39">
                  <c:v>3.4702964847055764</c:v>
                </c:pt>
                <c:pt idx="40">
                  <c:v>3.1837582428491524</c:v>
                </c:pt>
                <c:pt idx="41">
                  <c:v>2.9208791218799561</c:v>
                </c:pt>
                <c:pt idx="42">
                  <c:v>2.6797056164036293</c:v>
                </c:pt>
                <c:pt idx="43">
                  <c:v>2.4584455196363573</c:v>
                </c:pt>
                <c:pt idx="44">
                  <c:v>2.2554546051709696</c:v>
                </c:pt>
                <c:pt idx="45">
                  <c:v>2.0692244084137332</c:v>
                </c:pt>
                <c:pt idx="46">
                  <c:v>1.8983710168933334</c:v>
                </c:pt>
                <c:pt idx="47">
                  <c:v>1.7416247861406728</c:v>
                </c:pt>
                <c:pt idx="48">
                  <c:v>1.5978209047162135</c:v>
                </c:pt>
                <c:pt idx="49">
                  <c:v>1.4658907382717554</c:v>
                </c:pt>
                <c:pt idx="50">
                  <c:v>1.3448538883227112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'1c. Present values'!$D$37</c:f>
              <c:strCache>
                <c:ptCount val="1"/>
                <c:pt idx="0">
                  <c:v>Semiannual</c:v>
                </c:pt>
              </c:strCache>
            </c:strRef>
          </c:tx>
          <c:marker>
            <c:symbol val="none"/>
          </c:marker>
          <c:xVal>
            <c:numRef>
              <c:f>'1c. Present values'!$B$39:$B$89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'1c. Present values'!$D$39:$D$89</c:f>
              <c:numCache>
                <c:formatCode>General</c:formatCode>
                <c:ptCount val="51"/>
                <c:pt idx="0">
                  <c:v>100</c:v>
                </c:pt>
                <c:pt idx="1">
                  <c:v>91.572995123738025</c:v>
                </c:pt>
                <c:pt idx="2">
                  <c:v>83.856134359321487</c:v>
                </c:pt>
                <c:pt idx="3">
                  <c:v>76.789573827816682</c:v>
                </c:pt>
                <c:pt idx="4">
                  <c:v>70.31851269688579</c:v>
                </c:pt>
                <c:pt idx="5">
                  <c:v>64.392768203004323</c:v>
                </c:pt>
                <c:pt idx="6">
                  <c:v>58.966386486577086</c:v>
                </c:pt>
                <c:pt idx="7">
                  <c:v>53.997286221997754</c:v>
                </c:pt>
                <c:pt idx="8">
                  <c:v>49.446932279020878</c:v>
                </c:pt>
                <c:pt idx="9">
                  <c:v>45.280036884705829</c:v>
                </c:pt>
                <c:pt idx="10">
                  <c:v>41.464285968458455</c:v>
                </c:pt>
                <c:pt idx="11">
                  <c:v>37.970088567989251</c:v>
                </c:pt>
                <c:pt idx="12">
                  <c:v>34.770347352843807</c:v>
                </c:pt>
                <c:pt idx="13">
                  <c:v>31.840248485926438</c:v>
                </c:pt>
                <c:pt idx="14">
                  <c:v>29.15706919340349</c:v>
                </c:pt>
                <c:pt idx="15">
                  <c:v>26.7000015507003</c:v>
                </c:pt>
                <c:pt idx="16">
                  <c:v>24.449991118060769</c:v>
                </c:pt>
                <c:pt idx="17">
                  <c:v>22.389589174296169</c:v>
                </c:pt>
                <c:pt idx="18">
                  <c:v>20.50281740280321</c:v>
                </c:pt>
                <c:pt idx="19">
                  <c:v>18.775043980497895</c:v>
                </c:pt>
                <c:pt idx="20">
                  <c:v>17.192870108741008</c:v>
                </c:pt>
                <c:pt idx="21">
                  <c:v>15.744026106308016</c:v>
                </c:pt>
                <c:pt idx="22">
                  <c:v>14.417276258609482</c:v>
                </c:pt>
                <c:pt idx="23">
                  <c:v>13.2023316852723</c:v>
                </c:pt>
                <c:pt idx="24">
                  <c:v>12.089770550374126</c:v>
                </c:pt>
                <c:pt idx="25">
                  <c:v>11.070964996565214</c:v>
                </c:pt>
                <c:pt idx="26">
                  <c:v>10.138014236455408</c:v>
                </c:pt>
                <c:pt idx="27">
                  <c:v>9.283683282393179</c:v>
                </c:pt>
                <c:pt idx="28">
                  <c:v>8.5013468394891873</c:v>
                </c:pt>
                <c:pt idx="29">
                  <c:v>7.7849379267774923</c:v>
                </c:pt>
                <c:pt idx="30">
                  <c:v>7.1289008280739852</c:v>
                </c:pt>
                <c:pt idx="31">
                  <c:v>6.5281480076683112</c:v>
                </c:pt>
                <c:pt idx="32">
                  <c:v>5.9780206567325047</c:v>
                </c:pt>
                <c:pt idx="33">
                  <c:v>5.4742525644857087</c:v>
                </c:pt>
                <c:pt idx="34">
                  <c:v>5.0129370339376012</c:v>
                </c:pt>
                <c:pt idx="35">
                  <c:v>4.5904965856437379</c:v>
                </c:pt>
                <c:pt idx="36">
                  <c:v>4.2036552145269015</c:v>
                </c:pt>
                <c:pt idx="37">
                  <c:v>3.8494129846174783</c:v>
                </c:pt>
                <c:pt idx="38">
                  <c:v>3.5250227646963022</c:v>
                </c:pt>
                <c:pt idx="39">
                  <c:v>3.2279689244260004</c:v>
                </c:pt>
                <c:pt idx="40">
                  <c:v>2.9559478257604002</c:v>
                </c:pt>
                <c:pt idx="41">
                  <c:v>2.7068499583438115</c:v>
                </c:pt>
                <c:pt idx="42">
                  <c:v>2.4787435803610838</c:v>
                </c:pt>
                <c:pt idx="43">
                  <c:v>2.2698597379740248</c:v>
                </c:pt>
                <c:pt idx="44">
                  <c:v>2.0785785471706464</c:v>
                </c:pt>
                <c:pt idx="45">
                  <c:v>1.9034166316436409</c:v>
                </c:pt>
                <c:pt idx="46">
                  <c:v>1.7430156192794501</c:v>
                </c:pt>
                <c:pt idx="47">
                  <c:v>1.5961316080487631</c:v>
                </c:pt>
                <c:pt idx="48">
                  <c:v>1.4616255196069352</c:v>
                </c:pt>
                <c:pt idx="49">
                  <c:v>1.3384542657969696</c:v>
                </c:pt>
                <c:pt idx="50">
                  <c:v>1.2256626595517226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'1c. Present values'!$E$37</c:f>
              <c:strCache>
                <c:ptCount val="1"/>
                <c:pt idx="0">
                  <c:v>Quarterly</c:v>
                </c:pt>
              </c:strCache>
            </c:strRef>
          </c:tx>
          <c:marker>
            <c:symbol val="none"/>
          </c:marker>
          <c:xVal>
            <c:numRef>
              <c:f>'1c. Present values'!$B$39:$B$89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'1c. Present values'!$E$39:$E$89</c:f>
              <c:numCache>
                <c:formatCode>General</c:formatCode>
                <c:ptCount val="51"/>
                <c:pt idx="0">
                  <c:v>100</c:v>
                </c:pt>
                <c:pt idx="1">
                  <c:v>91.484334525186824</c:v>
                </c:pt>
                <c:pt idx="2">
                  <c:v>83.693834635162901</c:v>
                </c:pt>
                <c:pt idx="3">
                  <c:v>76.566747654589093</c:v>
                </c:pt>
                <c:pt idx="4">
                  <c:v>70.046579559379921</c:v>
                </c:pt>
                <c:pt idx="5">
                  <c:v>64.081647167554266</c:v>
                </c:pt>
                <c:pt idx="6">
                  <c:v>58.624668464015251</c:v>
                </c:pt>
                <c:pt idx="7">
                  <c:v>53.63238781190141</c:v>
                </c:pt>
                <c:pt idx="8">
                  <c:v>49.06523307968542</c:v>
                </c:pt>
                <c:pt idx="9">
                  <c:v>44.887001966182034</c:v>
                </c:pt>
                <c:pt idx="10">
                  <c:v>41.064575037069154</c:v>
                </c:pt>
                <c:pt idx="11">
                  <c:v>37.567653198258704</c:v>
                </c:pt>
                <c:pt idx="12">
                  <c:v>34.368517525157046</c:v>
                </c:pt>
                <c:pt idx="13">
                  <c:v>31.441809544062128</c:v>
                </c:pt>
                <c:pt idx="14">
                  <c:v>28.764330224061915</c:v>
                </c:pt>
                <c:pt idx="15">
                  <c:v>26.314856086110222</c:v>
                </c:pt>
                <c:pt idx="16">
                  <c:v>24.073970971638563</c:v>
                </c:pt>
                <c:pt idx="17">
                  <c:v>22.023912137190187</c:v>
                </c:pt>
                <c:pt idx="18">
                  <c:v>20.148429455120294</c:v>
                </c:pt>
                <c:pt idx="19">
                  <c:v>18.432656604293527</c:v>
                </c:pt>
                <c:pt idx="20">
                  <c:v>16.862993229750835</c:v>
                </c:pt>
                <c:pt idx="21">
                  <c:v>15.426997137264856</c:v>
                </c:pt>
                <c:pt idx="22">
                  <c:v>14.113285668246377</c:v>
                </c:pt>
                <c:pt idx="23">
                  <c:v>12.911445473233764</c:v>
                </c:pt>
                <c:pt idx="24">
                  <c:v>11.811949968770268</c:v>
                </c:pt>
                <c:pt idx="25">
                  <c:v>10.806083823377493</c:v>
                </c:pt>
                <c:pt idx="26">
                  <c:v>9.8858738740507626</c:v>
                </c:pt>
                <c:pt idx="27">
                  <c:v>9.0440259256746458</c:v>
                </c:pt>
                <c:pt idx="28">
                  <c:v>8.2738669323888185</c:v>
                </c:pt>
                <c:pt idx="29">
                  <c:v>7.5692921025953996</c:v>
                </c:pt>
                <c:pt idx="30">
                  <c:v>6.924716508326922</c:v>
                </c:pt>
                <c:pt idx="31">
                  <c:v>6.3350308153986381</c:v>
                </c:pt>
                <c:pt idx="32">
                  <c:v>5.7955607834329612</c:v>
                </c:pt>
                <c:pt idx="33">
                  <c:v>5.3020302147263481</c:v>
                </c:pt>
                <c:pt idx="34">
                  <c:v>4.8505270582667332</c:v>
                </c:pt>
                <c:pt idx="35">
                  <c:v>4.4374724002194421</c:v>
                </c:pt>
                <c:pt idx="36">
                  <c:v>4.0595920950795916</c:v>
                </c:pt>
                <c:pt idx="37">
                  <c:v>3.7138908126206536</c:v>
                </c:pt>
                <c:pt idx="38">
                  <c:v>3.3976282949180585</c:v>
                </c:pt>
                <c:pt idx="39">
                  <c:v>3.1082976352452372</c:v>
                </c:pt>
                <c:pt idx="40">
                  <c:v>2.8436054066662249</c:v>
                </c:pt>
                <c:pt idx="41">
                  <c:v>2.601453482810828</c:v>
                </c:pt>
                <c:pt idx="42">
                  <c:v>2.3799224067317812</c:v>
                </c:pt>
                <c:pt idx="43">
                  <c:v>2.1772561760143798</c:v>
                </c:pt>
                <c:pt idx="44">
                  <c:v>1.9918483235352862</c:v>
                </c:pt>
                <c:pt idx="45">
                  <c:v>1.8222291835373465</c:v>
                </c:pt>
                <c:pt idx="46">
                  <c:v>1.6670542420828867</c:v>
                </c:pt>
                <c:pt idx="47">
                  <c:v>1.5250934795434259</c:v>
                </c:pt>
                <c:pt idx="48">
                  <c:v>1.3952216206473194</c:v>
                </c:pt>
                <c:pt idx="49">
                  <c:v>1.2764092148007267</c:v>
                </c:pt>
                <c:pt idx="50">
                  <c:v>1.1677144759786071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'1c. Present values'!$F$37</c:f>
              <c:strCache>
                <c:ptCount val="1"/>
                <c:pt idx="0">
                  <c:v>Continuous</c:v>
                </c:pt>
              </c:strCache>
            </c:strRef>
          </c:tx>
          <c:marker>
            <c:symbol val="none"/>
          </c:marker>
          <c:xVal>
            <c:numRef>
              <c:f>'1c. Present values'!$B$39:$B$89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'1c. Present values'!$F$39:$F$89</c:f>
              <c:numCache>
                <c:formatCode>General</c:formatCode>
                <c:ptCount val="51"/>
                <c:pt idx="0">
                  <c:v>100</c:v>
                </c:pt>
                <c:pt idx="1">
                  <c:v>91.393118527122823</c:v>
                </c:pt>
                <c:pt idx="2">
                  <c:v>83.527021141127193</c:v>
                </c:pt>
                <c:pt idx="3">
                  <c:v>76.33794943368531</c:v>
                </c:pt>
                <c:pt idx="4">
                  <c:v>69.76763260710311</c:v>
                </c:pt>
                <c:pt idx="5">
                  <c:v>63.762815162177333</c:v>
                </c:pt>
                <c:pt idx="6">
                  <c:v>58.274825237398964</c:v>
                </c:pt>
                <c:pt idx="7">
                  <c:v>53.259180100689719</c:v>
                </c:pt>
                <c:pt idx="8">
                  <c:v>48.675225595997169</c:v>
                </c:pt>
                <c:pt idx="9">
                  <c:v>44.485806622294113</c:v>
                </c:pt>
                <c:pt idx="10">
                  <c:v>40.656965974059915</c:v>
                </c:pt>
                <c:pt idx="11">
                  <c:v>37.157669102204572</c:v>
                </c:pt>
                <c:pt idx="12">
                  <c:v>33.959552564493912</c:v>
                </c:pt>
                <c:pt idx="13">
                  <c:v>31.036694126548504</c:v>
                </c:pt>
                <c:pt idx="14">
                  <c:v>28.365402649977039</c:v>
                </c:pt>
                <c:pt idx="15">
                  <c:v>25.924026064589157</c:v>
                </c:pt>
                <c:pt idx="16">
                  <c:v>23.692775868212177</c:v>
                </c:pt>
                <c:pt idx="17">
                  <c:v>21.653566731600709</c:v>
                </c:pt>
                <c:pt idx="18">
                  <c:v>19.789869908361471</c:v>
                </c:pt>
                <c:pt idx="19">
                  <c:v>18.08657926171221</c:v>
                </c:pt>
                <c:pt idx="20">
                  <c:v>16.529888822158657</c:v>
                </c:pt>
                <c:pt idx="21">
                  <c:v>15.107180883637087</c:v>
                </c:pt>
                <c:pt idx="22">
                  <c:v>13.806923731089283</c:v>
                </c:pt>
                <c:pt idx="23">
                  <c:v>12.618578170503877</c:v>
                </c:pt>
                <c:pt idx="24">
                  <c:v>11.532512103806251</c:v>
                </c:pt>
                <c:pt idx="25">
                  <c:v>10.539922456186433</c:v>
                </c:pt>
                <c:pt idx="26">
                  <c:v>9.632763823049304</c:v>
                </c:pt>
                <c:pt idx="27">
                  <c:v>8.8036832582372586</c:v>
                </c:pt>
                <c:pt idx="28">
                  <c:v>8.0459606749532444</c:v>
                </c:pt>
                <c:pt idx="29">
                  <c:v>7.3534543763057094</c:v>
                </c:pt>
                <c:pt idx="30">
                  <c:v>6.7205512739749782</c:v>
                </c:pt>
                <c:pt idx="31">
                  <c:v>6.1421213915000124</c:v>
                </c:pt>
                <c:pt idx="32">
                  <c:v>5.6134762834133722</c:v>
                </c:pt>
                <c:pt idx="33">
                  <c:v>5.1303310331919132</c:v>
                </c:pt>
                <c:pt idx="34">
                  <c:v>4.6887695219988483</c:v>
                </c:pt>
                <c:pt idx="35">
                  <c:v>4.2852126867040186</c:v>
                </c:pt>
                <c:pt idx="36">
                  <c:v>3.9163895098987078</c:v>
                </c:pt>
                <c:pt idx="37">
                  <c:v>3.5793105067655295</c:v>
                </c:pt>
                <c:pt idx="38">
                  <c:v>3.2712434939019817</c:v>
                </c:pt>
                <c:pt idx="39">
                  <c:v>2.9896914436926321</c:v>
                </c:pt>
                <c:pt idx="40">
                  <c:v>2.7323722447292571</c:v>
                </c:pt>
                <c:pt idx="41">
                  <c:v>2.4972002042276156</c:v>
                </c:pt>
                <c:pt idx="42">
                  <c:v>2.282269142509298</c:v>
                </c:pt>
                <c:pt idx="43">
                  <c:v>2.0858369425214724</c:v>
                </c:pt>
                <c:pt idx="44">
                  <c:v>1.9063114291611636</c:v>
                </c:pt>
                <c:pt idx="45">
                  <c:v>1.7422374639493514</c:v>
                </c:pt>
                <c:pt idx="46">
                  <c:v>1.5922851504511697</c:v>
                </c:pt>
                <c:pt idx="47">
                  <c:v>1.4552390548416136</c:v>
                </c:pt>
                <c:pt idx="48">
                  <c:v>1.3299883542443767</c:v>
                </c:pt>
                <c:pt idx="49">
                  <c:v>1.2155178329914935</c:v>
                </c:pt>
                <c:pt idx="50">
                  <c:v>1.1108996538242306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4528"/>
        <c:axId val="57576448"/>
      </c:scatterChart>
      <c:valAx>
        <c:axId val="5757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Tenor, 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576448"/>
        <c:crosses val="autoZero"/>
        <c:crossBetween val="midCat"/>
      </c:valAx>
      <c:valAx>
        <c:axId val="57576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Present value,</a:t>
                </a:r>
                <a:r>
                  <a:rPr lang="en-US" baseline="0"/>
                  <a:t> $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574528"/>
        <c:crosses val="autoZero"/>
        <c:crossBetween val="midCat"/>
      </c:valAx>
      <c:valAx>
        <c:axId val="575868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Present value difference, $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588736"/>
        <c:crosses val="max"/>
        <c:crossBetween val="between"/>
      </c:valAx>
      <c:catAx>
        <c:axId val="5758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58681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'2a. Yield to maturity'!$C$37</c:f>
              <c:strCache>
                <c:ptCount val="1"/>
                <c:pt idx="0">
                  <c:v>3,50%</c:v>
                </c:pt>
              </c:strCache>
            </c:strRef>
          </c:tx>
          <c:marker>
            <c:symbol val="none"/>
          </c:marker>
          <c:xVal>
            <c:numRef>
              <c:f>'2a. Yield to maturity'!$B$38:$B$68</c:f>
              <c:numCache>
                <c:formatCode>General</c:formatCode>
                <c:ptCount val="3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</c:numCache>
            </c:numRef>
          </c:xVal>
          <c:yVal>
            <c:numRef>
              <c:f>'2a. Yield to maturity'!$C$38:$C$68</c:f>
              <c:numCache>
                <c:formatCode>0.00</c:formatCode>
                <c:ptCount val="31"/>
                <c:pt idx="0">
                  <c:v>70.932509657755887</c:v>
                </c:pt>
                <c:pt idx="1">
                  <c:v>71.333797688932464</c:v>
                </c:pt>
                <c:pt idx="2">
                  <c:v>71.757156561823734</c:v>
                </c:pt>
                <c:pt idx="3">
                  <c:v>72.203800172724044</c:v>
                </c:pt>
                <c:pt idx="4">
                  <c:v>72.675009182223874</c:v>
                </c:pt>
                <c:pt idx="5">
                  <c:v>73.172134687246171</c:v>
                </c:pt>
                <c:pt idx="6">
                  <c:v>73.696602095044724</c:v>
                </c:pt>
                <c:pt idx="7">
                  <c:v>74.249915210272178</c:v>
                </c:pt>
                <c:pt idx="8">
                  <c:v>74.833660546837152</c:v>
                </c:pt>
                <c:pt idx="9">
                  <c:v>75.449511876913192</c:v>
                </c:pt>
                <c:pt idx="10">
                  <c:v>76.099235030143419</c:v>
                </c:pt>
                <c:pt idx="11">
                  <c:v>76.784692956801308</c:v>
                </c:pt>
                <c:pt idx="12">
                  <c:v>77.507851069425371</c:v>
                </c:pt>
                <c:pt idx="13">
                  <c:v>78.270782878243779</c:v>
                </c:pt>
                <c:pt idx="14">
                  <c:v>79.075675936547185</c:v>
                </c:pt>
                <c:pt idx="15">
                  <c:v>79.924838113057262</c:v>
                </c:pt>
                <c:pt idx="16">
                  <c:v>80.820704209275419</c:v>
                </c:pt>
                <c:pt idx="17">
                  <c:v>81.765842940785561</c:v>
                </c:pt>
                <c:pt idx="18">
                  <c:v>82.762964302528772</c:v>
                </c:pt>
                <c:pt idx="19">
                  <c:v>83.814927339167852</c:v>
                </c:pt>
                <c:pt idx="20">
                  <c:v>84.924748342822085</c:v>
                </c:pt>
                <c:pt idx="21">
                  <c:v>86.095609501677288</c:v>
                </c:pt>
                <c:pt idx="22">
                  <c:v>87.330868024269535</c:v>
                </c:pt>
                <c:pt idx="23">
                  <c:v>88.634065765604376</c:v>
                </c:pt>
                <c:pt idx="24">
                  <c:v>90.008939382712612</c:v>
                </c:pt>
                <c:pt idx="25">
                  <c:v>91.459431048761786</c:v>
                </c:pt>
                <c:pt idx="26">
                  <c:v>92.989699756443684</c:v>
                </c:pt>
                <c:pt idx="27">
                  <c:v>94.604133243048096</c:v>
                </c:pt>
                <c:pt idx="28">
                  <c:v>96.307360571415728</c:v>
                </c:pt>
                <c:pt idx="29">
                  <c:v>98.104265402843609</c:v>
                </c:pt>
                <c:pt idx="30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'2a. Yield to maturity'!$D$37</c:f>
              <c:strCache>
                <c:ptCount val="1"/>
                <c:pt idx="0">
                  <c:v>4,50%</c:v>
                </c:pt>
              </c:strCache>
            </c:strRef>
          </c:tx>
          <c:marker>
            <c:symbol val="none"/>
          </c:marker>
          <c:xVal>
            <c:numRef>
              <c:f>'2a. Yield to maturity'!$B$38:$B$68</c:f>
              <c:numCache>
                <c:formatCode>General</c:formatCode>
                <c:ptCount val="3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</c:numCache>
            </c:numRef>
          </c:xVal>
          <c:yVal>
            <c:numRef>
              <c:f>'2a. Yield to maturity'!$D$38:$D$68</c:f>
              <c:numCache>
                <c:formatCode>0.00</c:formatCode>
                <c:ptCount val="31"/>
                <c:pt idx="0">
                  <c:v>85.466254828877936</c:v>
                </c:pt>
                <c:pt idx="1">
                  <c:v>85.666898844466232</c:v>
                </c:pt>
                <c:pt idx="2">
                  <c:v>85.878578280911881</c:v>
                </c:pt>
                <c:pt idx="3">
                  <c:v>86.101900086362036</c:v>
                </c:pt>
                <c:pt idx="4">
                  <c:v>86.337504591111937</c:v>
                </c:pt>
                <c:pt idx="5">
                  <c:v>86.586067343623085</c:v>
                </c:pt>
                <c:pt idx="6">
                  <c:v>86.848301047522369</c:v>
                </c:pt>
                <c:pt idx="7">
                  <c:v>87.124957605136103</c:v>
                </c:pt>
                <c:pt idx="8">
                  <c:v>87.416830273418569</c:v>
                </c:pt>
                <c:pt idx="9">
                  <c:v>87.72475593845661</c:v>
                </c:pt>
                <c:pt idx="10">
                  <c:v>88.049617515071702</c:v>
                </c:pt>
                <c:pt idx="11">
                  <c:v>88.39234647840064</c:v>
                </c:pt>
                <c:pt idx="12">
                  <c:v>88.753925534712693</c:v>
                </c:pt>
                <c:pt idx="13">
                  <c:v>89.135391439121889</c:v>
                </c:pt>
                <c:pt idx="14">
                  <c:v>89.537837968273593</c:v>
                </c:pt>
                <c:pt idx="15">
                  <c:v>89.962419056528631</c:v>
                </c:pt>
                <c:pt idx="16">
                  <c:v>90.41035210463771</c:v>
                </c:pt>
                <c:pt idx="17">
                  <c:v>90.882921470392773</c:v>
                </c:pt>
                <c:pt idx="18">
                  <c:v>91.381482151264379</c:v>
                </c:pt>
                <c:pt idx="19">
                  <c:v>91.907463669583933</c:v>
                </c:pt>
                <c:pt idx="20">
                  <c:v>92.462374171411042</c:v>
                </c:pt>
                <c:pt idx="21">
                  <c:v>93.047804750838651</c:v>
                </c:pt>
                <c:pt idx="22">
                  <c:v>93.665434012134767</c:v>
                </c:pt>
                <c:pt idx="23">
                  <c:v>94.317032882802195</c:v>
                </c:pt>
                <c:pt idx="24">
                  <c:v>95.004469691356306</c:v>
                </c:pt>
                <c:pt idx="25">
                  <c:v>95.729715524380893</c:v>
                </c:pt>
                <c:pt idx="26">
                  <c:v>96.494849878221842</c:v>
                </c:pt>
                <c:pt idx="27">
                  <c:v>97.302066621524062</c:v>
                </c:pt>
                <c:pt idx="28">
                  <c:v>98.153680285707864</c:v>
                </c:pt>
                <c:pt idx="29">
                  <c:v>99.052132701421797</c:v>
                </c:pt>
                <c:pt idx="30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'2a. Yield to maturity'!$E$37</c:f>
              <c:strCache>
                <c:ptCount val="1"/>
                <c:pt idx="0">
                  <c:v>5,50%</c:v>
                </c:pt>
              </c:strCache>
            </c:strRef>
          </c:tx>
          <c:marker>
            <c:symbol val="none"/>
          </c:marker>
          <c:xVal>
            <c:numRef>
              <c:f>'2a. Yield to maturity'!$B$38:$B$68</c:f>
              <c:numCache>
                <c:formatCode>General</c:formatCode>
                <c:ptCount val="3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</c:numCache>
            </c:numRef>
          </c:xVal>
          <c:yVal>
            <c:numRef>
              <c:f>'2a. Yield to maturity'!$E$38:$E$68</c:f>
              <c:numCache>
                <c:formatCode>0.00</c:formatCode>
                <c:ptCount val="31"/>
                <c:pt idx="0">
                  <c:v>100</c:v>
                </c:pt>
                <c:pt idx="1">
                  <c:v>100.00000000000001</c:v>
                </c:pt>
                <c:pt idx="2">
                  <c:v>100.00000000000001</c:v>
                </c:pt>
                <c:pt idx="3">
                  <c:v>100.00000000000001</c:v>
                </c:pt>
                <c:pt idx="4">
                  <c:v>100.00000000000001</c:v>
                </c:pt>
                <c:pt idx="5">
                  <c:v>100</c:v>
                </c:pt>
                <c:pt idx="6">
                  <c:v>100</c:v>
                </c:pt>
                <c:pt idx="7">
                  <c:v>100.00000000000001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100.00000000000001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100.00000000000001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100.00000000000001</c:v>
                </c:pt>
                <c:pt idx="24">
                  <c:v>100.00000000000001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99.999999999999986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'2a. Yield to maturity'!$F$37</c:f>
              <c:strCache>
                <c:ptCount val="1"/>
                <c:pt idx="0">
                  <c:v>6,50%</c:v>
                </c:pt>
              </c:strCache>
            </c:strRef>
          </c:tx>
          <c:marker>
            <c:symbol val="none"/>
          </c:marker>
          <c:xVal>
            <c:numRef>
              <c:f>'2a. Yield to maturity'!$B$38:$B$68</c:f>
              <c:numCache>
                <c:formatCode>General</c:formatCode>
                <c:ptCount val="3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</c:numCache>
            </c:numRef>
          </c:xVal>
          <c:yVal>
            <c:numRef>
              <c:f>'2a. Yield to maturity'!$F$38:$F$68</c:f>
              <c:numCache>
                <c:formatCode>0.00</c:formatCode>
                <c:ptCount val="31"/>
                <c:pt idx="0">
                  <c:v>114.53374517112206</c:v>
                </c:pt>
                <c:pt idx="1">
                  <c:v>114.33310115553378</c:v>
                </c:pt>
                <c:pt idx="2">
                  <c:v>114.12142171908813</c:v>
                </c:pt>
                <c:pt idx="3">
                  <c:v>113.89809991363799</c:v>
                </c:pt>
                <c:pt idx="4">
                  <c:v>113.66249540888806</c:v>
                </c:pt>
                <c:pt idx="5">
                  <c:v>113.4139326563769</c:v>
                </c:pt>
                <c:pt idx="6">
                  <c:v>113.15169895247766</c:v>
                </c:pt>
                <c:pt idx="7">
                  <c:v>112.87504239486391</c:v>
                </c:pt>
                <c:pt idx="8">
                  <c:v>112.58316972658143</c:v>
                </c:pt>
                <c:pt idx="9">
                  <c:v>112.27524406154342</c:v>
                </c:pt>
                <c:pt idx="10">
                  <c:v>111.9503824849283</c:v>
                </c:pt>
                <c:pt idx="11">
                  <c:v>111.60765352159933</c:v>
                </c:pt>
                <c:pt idx="12">
                  <c:v>111.24607446528731</c:v>
                </c:pt>
                <c:pt idx="13">
                  <c:v>110.86460856087811</c:v>
                </c:pt>
                <c:pt idx="14">
                  <c:v>110.46216203172642</c:v>
                </c:pt>
                <c:pt idx="15">
                  <c:v>110.03758094347137</c:v>
                </c:pt>
                <c:pt idx="16">
                  <c:v>109.5896478953623</c:v>
                </c:pt>
                <c:pt idx="17">
                  <c:v>109.11707852960721</c:v>
                </c:pt>
                <c:pt idx="18">
                  <c:v>108.61851784873562</c:v>
                </c:pt>
                <c:pt idx="19">
                  <c:v>108.0925363304161</c:v>
                </c:pt>
                <c:pt idx="20">
                  <c:v>107.53762582858897</c:v>
                </c:pt>
                <c:pt idx="21">
                  <c:v>106.95219524916135</c:v>
                </c:pt>
                <c:pt idx="22">
                  <c:v>106.33456598786523</c:v>
                </c:pt>
                <c:pt idx="23">
                  <c:v>105.68296711719782</c:v>
                </c:pt>
                <c:pt idx="24">
                  <c:v>104.99553030864371</c:v>
                </c:pt>
                <c:pt idx="25">
                  <c:v>104.27028447561909</c:v>
                </c:pt>
                <c:pt idx="26">
                  <c:v>103.50515012177814</c:v>
                </c:pt>
                <c:pt idx="27">
                  <c:v>102.69793337847595</c:v>
                </c:pt>
                <c:pt idx="28">
                  <c:v>101.84631971429212</c:v>
                </c:pt>
                <c:pt idx="29">
                  <c:v>100.9478672985782</c:v>
                </c:pt>
                <c:pt idx="30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'2a. Yield to maturity'!$G$37</c:f>
              <c:strCache>
                <c:ptCount val="1"/>
                <c:pt idx="0">
                  <c:v>7,50%</c:v>
                </c:pt>
              </c:strCache>
            </c:strRef>
          </c:tx>
          <c:marker>
            <c:symbol val="none"/>
          </c:marker>
          <c:xVal>
            <c:numRef>
              <c:f>'2a. Yield to maturity'!$B$38:$B$68</c:f>
              <c:numCache>
                <c:formatCode>General</c:formatCode>
                <c:ptCount val="3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</c:numCache>
            </c:numRef>
          </c:xVal>
          <c:yVal>
            <c:numRef>
              <c:f>'2a. Yield to maturity'!$G$38:$G$68</c:f>
              <c:numCache>
                <c:formatCode>0.00</c:formatCode>
                <c:ptCount val="31"/>
                <c:pt idx="0">
                  <c:v>129.06749034224413</c:v>
                </c:pt>
                <c:pt idx="1">
                  <c:v>128.66620231106754</c:v>
                </c:pt>
                <c:pt idx="2">
                  <c:v>128.24284343817627</c:v>
                </c:pt>
                <c:pt idx="3">
                  <c:v>127.79619982727597</c:v>
                </c:pt>
                <c:pt idx="4">
                  <c:v>127.32499081777614</c:v>
                </c:pt>
                <c:pt idx="5">
                  <c:v>126.82786531275381</c:v>
                </c:pt>
                <c:pt idx="6">
                  <c:v>126.30339790495529</c:v>
                </c:pt>
                <c:pt idx="7">
                  <c:v>125.75008478972784</c:v>
                </c:pt>
                <c:pt idx="8">
                  <c:v>125.16633945316285</c:v>
                </c:pt>
                <c:pt idx="9">
                  <c:v>124.55048812308684</c:v>
                </c:pt>
                <c:pt idx="10">
                  <c:v>123.9007649698566</c:v>
                </c:pt>
                <c:pt idx="11">
                  <c:v>123.21530704319869</c:v>
                </c:pt>
                <c:pt idx="12">
                  <c:v>122.49214893057463</c:v>
                </c:pt>
                <c:pt idx="13">
                  <c:v>121.72921712175625</c:v>
                </c:pt>
                <c:pt idx="14">
                  <c:v>120.92432406345284</c:v>
                </c:pt>
                <c:pt idx="15">
                  <c:v>120.07516188694274</c:v>
                </c:pt>
                <c:pt idx="16">
                  <c:v>119.17929579072459</c:v>
                </c:pt>
                <c:pt idx="17">
                  <c:v>118.23415705921443</c:v>
                </c:pt>
                <c:pt idx="18">
                  <c:v>117.23703569747124</c:v>
                </c:pt>
                <c:pt idx="19">
                  <c:v>116.18507266083216</c:v>
                </c:pt>
                <c:pt idx="20">
                  <c:v>115.07525165717793</c:v>
                </c:pt>
                <c:pt idx="21">
                  <c:v>113.9043904983227</c:v>
                </c:pt>
                <c:pt idx="22">
                  <c:v>112.66913197573047</c:v>
                </c:pt>
                <c:pt idx="23">
                  <c:v>111.36593423439564</c:v>
                </c:pt>
                <c:pt idx="24">
                  <c:v>109.99106061728742</c:v>
                </c:pt>
                <c:pt idx="25">
                  <c:v>108.5405689512382</c:v>
                </c:pt>
                <c:pt idx="26">
                  <c:v>107.0103002435563</c:v>
                </c:pt>
                <c:pt idx="27">
                  <c:v>105.3958667569519</c:v>
                </c:pt>
                <c:pt idx="28">
                  <c:v>103.69263942858424</c:v>
                </c:pt>
                <c:pt idx="29">
                  <c:v>101.89573459715641</c:v>
                </c:pt>
                <c:pt idx="30">
                  <c:v>100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dLbls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'2a. Yield to maturity'!$B$38:$B$68</c:f>
              <c:numCache>
                <c:formatCode>General</c:formatCode>
                <c:ptCount val="3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</c:numCache>
            </c:numRef>
          </c:xVal>
          <c:yVal>
            <c:numRef>
              <c:f>'2a. Yield to maturity'!$H$38:$H$68</c:f>
              <c:numCache>
                <c:formatCode>0.00</c:formatCode>
                <c:ptCount val="31"/>
                <c:pt idx="0">
                  <c:v>70.932509657755887</c:v>
                </c:pt>
                <c:pt idx="3">
                  <c:v>72.203800172724044</c:v>
                </c:pt>
                <c:pt idx="6">
                  <c:v>73.696602095044724</c:v>
                </c:pt>
                <c:pt idx="9">
                  <c:v>75.449511876913192</c:v>
                </c:pt>
                <c:pt idx="12">
                  <c:v>77.507851069425371</c:v>
                </c:pt>
                <c:pt idx="15">
                  <c:v>79.924838113057262</c:v>
                </c:pt>
                <c:pt idx="18">
                  <c:v>82.762964302528772</c:v>
                </c:pt>
                <c:pt idx="21">
                  <c:v>86.095609501677288</c:v>
                </c:pt>
                <c:pt idx="24">
                  <c:v>90.008939382712612</c:v>
                </c:pt>
                <c:pt idx="27">
                  <c:v>94.604133243048096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'2a. Yield to maturity'!$B$38:$B$68</c:f>
              <c:numCache>
                <c:formatCode>General</c:formatCode>
                <c:ptCount val="3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</c:numCache>
            </c:numRef>
          </c:xVal>
          <c:yVal>
            <c:numRef>
              <c:f>'2a. Yield to maturity'!$I$38:$I$68</c:f>
              <c:numCache>
                <c:formatCode>0.00</c:formatCode>
                <c:ptCount val="31"/>
                <c:pt idx="0">
                  <c:v>129.06749034224413</c:v>
                </c:pt>
                <c:pt idx="3">
                  <c:v>127.79619982727597</c:v>
                </c:pt>
                <c:pt idx="6">
                  <c:v>126.30339790495529</c:v>
                </c:pt>
                <c:pt idx="9">
                  <c:v>124.55048812308684</c:v>
                </c:pt>
                <c:pt idx="12">
                  <c:v>122.49214893057463</c:v>
                </c:pt>
                <c:pt idx="15">
                  <c:v>120.07516188694274</c:v>
                </c:pt>
                <c:pt idx="18">
                  <c:v>117.23703569747124</c:v>
                </c:pt>
                <c:pt idx="21">
                  <c:v>113.9043904983227</c:v>
                </c:pt>
                <c:pt idx="24">
                  <c:v>109.99106061728742</c:v>
                </c:pt>
                <c:pt idx="27">
                  <c:v>105.3958667569519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49792"/>
        <c:axId val="70051712"/>
      </c:scatterChart>
      <c:valAx>
        <c:axId val="70049792"/>
        <c:scaling>
          <c:orientation val="maxMin"/>
          <c:max val="3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 to maturity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051712"/>
        <c:crosses val="autoZero"/>
        <c:crossBetween val="midCat"/>
      </c:valAx>
      <c:valAx>
        <c:axId val="70051712"/>
        <c:scaling>
          <c:orientation val="minMax"/>
          <c:min val="6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Bond price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70049792"/>
        <c:crosses val="autoZero"/>
        <c:crossBetween val="midCat"/>
      </c:valAx>
    </c:plotArea>
    <c:legend>
      <c:legendPos val="b"/>
      <c:legendEntry>
        <c:idx val="5"/>
        <c:delete val="1"/>
      </c:legendEntry>
      <c:legendEntry>
        <c:idx val="6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'2d. Coupon bond'!$C$32</c:f>
              <c:strCache>
                <c:ptCount val="1"/>
                <c:pt idx="0">
                  <c:v>Accrued interest</c:v>
                </c:pt>
              </c:strCache>
            </c:strRef>
          </c:tx>
          <c:marker>
            <c:symbol val="none"/>
          </c:marker>
          <c:cat>
            <c:multiLvlStrRef>
              <c:f>'2d. Coupon bond'!$B$33:$B$398</c:f>
            </c:multiLvlStrRef>
          </c:cat>
          <c:val>
            <c:numRef>
              <c:f>'2d. Coupon bond'!$C$33:$C$398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70848"/>
        <c:axId val="100725888"/>
      </c:lineChart>
      <c:catAx>
        <c:axId val="100670848"/>
        <c:scaling>
          <c:orientation val="minMax"/>
        </c:scaling>
        <c:delete val="0"/>
        <c:axPos val="b"/>
        <c:numFmt formatCode="[$-419]d\ mmm\ yy;@" sourceLinked="1"/>
        <c:majorTickMark val="out"/>
        <c:minorTickMark val="none"/>
        <c:tickLblPos val="nextTo"/>
        <c:crossAx val="100725888"/>
        <c:crosses val="autoZero"/>
        <c:auto val="1"/>
        <c:lblAlgn val="ctr"/>
        <c:lblOffset val="100"/>
        <c:noMultiLvlLbl val="0"/>
      </c:catAx>
      <c:valAx>
        <c:axId val="100725888"/>
        <c:scaling>
          <c:orientation val="minMax"/>
          <c:max val="2.1000000000000005E-2"/>
          <c:min val="0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006708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'2e. Price-yield'!$B$5</c:f>
              <c:strCache>
                <c:ptCount val="1"/>
                <c:pt idx="0">
                  <c:v>Price given yield. Fix coupon, change yield.</c:v>
                </c:pt>
              </c:strCache>
            </c:strRef>
          </c:tx>
          <c:xVal>
            <c:numRef>
              <c:f>'2e. Price-yield'!$B$9:$B$45</c:f>
              <c:numCache>
                <c:formatCode>0.0%</c:formatCode>
                <c:ptCount val="37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</c:numCache>
            </c:numRef>
          </c:xVal>
          <c:yVal>
            <c:numRef>
              <c:f>'2e. Price-yield'!$C$9:$C$45</c:f>
              <c:numCache>
                <c:formatCode>General</c:formatCode>
                <c:ptCount val="37"/>
                <c:pt idx="0">
                  <c:v>138.29721467391303</c:v>
                </c:pt>
                <c:pt idx="1">
                  <c:v>132.50484813713152</c:v>
                </c:pt>
                <c:pt idx="2">
                  <c:v>126.99008633817736</c:v>
                </c:pt>
                <c:pt idx="3">
                  <c:v>121.73866983454363</c:v>
                </c:pt>
                <c:pt idx="4">
                  <c:v>116.73711140378019</c:v>
                </c:pt>
                <c:pt idx="5">
                  <c:v>111.9726522590816</c:v>
                </c:pt>
                <c:pt idx="6">
                  <c:v>107.43322085369952</c:v>
                </c:pt>
                <c:pt idx="7">
                  <c:v>103.10739411499304</c:v>
                </c:pt>
                <c:pt idx="8">
                  <c:v>98.984360959099646</c:v>
                </c:pt>
                <c:pt idx="9">
                  <c:v>95.053887946682366</c:v>
                </c:pt>
                <c:pt idx="10">
                  <c:v>91.306286949083486</c:v>
                </c:pt>
                <c:pt idx="11">
                  <c:v>87.732384702477717</c:v>
                </c:pt>
                <c:pt idx="12">
                  <c:v>84.323494135362239</c:v>
                </c:pt>
                <c:pt idx="13">
                  <c:v>81.071387361939415</c:v>
                </c:pt>
                <c:pt idx="14">
                  <c:v>77.968270240715384</c:v>
                </c:pt>
                <c:pt idx="15">
                  <c:v>75.006758403941575</c:v>
                </c:pt>
                <c:pt idx="16">
                  <c:v>72.17985466944053</c:v>
                </c:pt>
                <c:pt idx="17">
                  <c:v>69.480927751871775</c:v>
                </c:pt>
                <c:pt idx="18">
                  <c:v>66.903692195668341</c:v>
                </c:pt>
                <c:pt idx="19">
                  <c:v>64.442189456696966</c:v>
                </c:pt>
                <c:pt idx="20">
                  <c:v>62.090770064223079</c:v>
                </c:pt>
                <c:pt idx="21">
                  <c:v>59.844076798986165</c:v>
                </c:pt>
                <c:pt idx="22">
                  <c:v>57.697028827157858</c:v>
                </c:pt>
                <c:pt idx="23">
                  <c:v>55.644806733654661</c:v>
                </c:pt>
                <c:pt idx="24">
                  <c:v>53.682838401752541</c:v>
                </c:pt>
                <c:pt idx="25">
                  <c:v>51.806785689195138</c:v>
                </c:pt>
                <c:pt idx="26">
                  <c:v>50.012531854036965</c:v>
                </c:pt>
                <c:pt idx="27">
                  <c:v>48.296169686306968</c:v>
                </c:pt>
                <c:pt idx="28">
                  <c:v>46.653990304252957</c:v>
                </c:pt>
                <c:pt idx="29">
                  <c:v>45.082472576425729</c:v>
                </c:pt>
                <c:pt idx="30">
                  <c:v>43.578273133211269</c:v>
                </c:pt>
                <c:pt idx="31">
                  <c:v>42.138216933612227</c:v>
                </c:pt>
                <c:pt idx="32">
                  <c:v>40.759288355144051</c:v>
                </c:pt>
                <c:pt idx="33">
                  <c:v>39.438622776638809</c:v>
                </c:pt>
                <c:pt idx="34">
                  <c:v>38.17349862556587</c:v>
                </c:pt>
                <c:pt idx="35">
                  <c:v>36.961329863172566</c:v>
                </c:pt>
                <c:pt idx="36">
                  <c:v>35.799658882344609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6608"/>
        <c:axId val="124038528"/>
      </c:scatterChart>
      <c:valAx>
        <c:axId val="124036608"/>
        <c:scaling>
          <c:orientation val="minMax"/>
          <c:max val="0.19000000000000003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YTM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24038528"/>
        <c:crosses val="autoZero"/>
        <c:crossBetween val="midCat"/>
      </c:valAx>
      <c:valAx>
        <c:axId val="124038528"/>
        <c:scaling>
          <c:orientation val="minMax"/>
          <c:max val="141"/>
          <c:min val="2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Clean</a:t>
                </a:r>
                <a:r>
                  <a:rPr lang="en-US" baseline="0"/>
                  <a:t> p</a:t>
                </a:r>
                <a:r>
                  <a:rPr lang="en-US"/>
                  <a:t>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036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171450</xdr:colOff>
      <xdr:row>0</xdr:row>
      <xdr:rowOff>114300</xdr:rowOff>
    </xdr:from>
    <xdr:to>
      <xdr:col>13</xdr:col>
      <xdr:colOff>363450</xdr:colOff>
      <xdr:row>10</xdr:row>
      <xdr:rowOff>178350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14300"/>
          <a:ext cx="3240000" cy="204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23810</xdr:colOff>
      <xdr:row>0</xdr:row>
      <xdr:rowOff>66675</xdr:rowOff>
    </xdr:from>
    <xdr:ext cx="3780000" cy="5140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462210" y="66675"/>
              <a:ext cx="3780000" cy="514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/>
                      </a:rPr>
                      <m:t>𝐹𝑉</m:t>
                    </m:r>
                    <m:r>
                      <a:rPr lang="en-US" sz="1600" b="0" i="1">
                        <a:latin typeface="Cambria Math"/>
                      </a:rPr>
                      <m:t>=</m:t>
                    </m:r>
                    <m:r>
                      <a:rPr lang="en-US" sz="1600" b="0" i="1">
                        <a:latin typeface="Cambria Math"/>
                      </a:rPr>
                      <m:t>𝑃</m:t>
                    </m:r>
                    <m:d>
                      <m:dPr>
                        <m:ctrlPr>
                          <a:rPr lang="en-US" sz="16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600" b="0" i="1">
                            <a:latin typeface="Cambria Math"/>
                          </a:rPr>
                          <m:t>1+</m:t>
                        </m:r>
                        <m:r>
                          <a:rPr lang="en-US" sz="1600" b="0" i="1">
                            <a:latin typeface="Cambria Math"/>
                          </a:rPr>
                          <m:t>𝑦</m:t>
                        </m:r>
                        <m:f>
                          <m:fPr>
                            <m:ctrlPr>
                              <a:rPr lang="en-US" sz="16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/>
                              </a:rPr>
                              <m:t>𝑛</m:t>
                            </m:r>
                          </m:num>
                          <m:den>
                            <m:r>
                              <a:rPr lang="en-US" sz="1600" b="0" i="1">
                                <a:latin typeface="Cambria Math"/>
                              </a:rPr>
                              <m:t>𝐾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462210" y="66675"/>
              <a:ext cx="3780000" cy="514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600" b="0" i="0">
                  <a:latin typeface="Cambria Math"/>
                </a:rPr>
                <a:t>𝐹𝑉=𝑃(1+𝑦 𝑛/𝐾)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3</xdr:col>
      <xdr:colOff>609599</xdr:colOff>
      <xdr:row>4</xdr:row>
      <xdr:rowOff>23812</xdr:rowOff>
    </xdr:from>
    <xdr:ext cx="3780000" cy="11926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647949" y="833437"/>
              <a:ext cx="3780000" cy="11926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/>
                      </a:rPr>
                      <m:t>𝐹𝑉</m:t>
                    </m:r>
                    <m:r>
                      <a:rPr lang="en-US" sz="1600" b="0" i="1">
                        <a:latin typeface="Cambria Math"/>
                      </a:rPr>
                      <m:t>=</m:t>
                    </m:r>
                    <m:r>
                      <a:rPr lang="en-US" sz="1600" b="0" i="1">
                        <a:latin typeface="Cambria Math"/>
                      </a:rPr>
                      <m:t>𝑃</m:t>
                    </m:r>
                    <m:sSup>
                      <m:sSupPr>
                        <m:ctrlPr>
                          <a:rPr lang="en-US" sz="16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6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600" b="0" i="1">
                                <a:latin typeface="Cambria Math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n-US" sz="16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en-US" sz="1600" b="0" i="1">
                                    <a:latin typeface="Cambria Math"/>
                                  </a:rPr>
                                  <m:t>𝑦</m:t>
                                </m:r>
                              </m:num>
                              <m:den>
                                <m:r>
                                  <a:rPr lang="en-US" sz="1600" b="0" i="1">
                                    <a:latin typeface="Cambria Math"/>
                                  </a:rPr>
                                  <m:t>𝑚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600" b="0" i="1">
                            <a:latin typeface="Cambria Math"/>
                          </a:rPr>
                          <m:t>𝑁</m:t>
                        </m:r>
                        <m:r>
                          <a:rPr lang="en-US" sz="1600" b="0" i="1">
                            <a:latin typeface="Cambria Math"/>
                            <a:ea typeface="Cambria Math"/>
                          </a:rPr>
                          <m:t>×</m:t>
                        </m:r>
                        <m:r>
                          <a:rPr lang="en-US" sz="1600" b="0" i="1">
                            <a:latin typeface="Cambria Math"/>
                            <a:ea typeface="Cambria Math"/>
                          </a:rPr>
                          <m:t>𝑚</m:t>
                        </m:r>
                      </m:sup>
                    </m:sSup>
                  </m:oMath>
                </m:oMathPara>
              </a14:m>
              <a:endParaRPr lang="en-US" sz="16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/>
                      </a:rPr>
                      <m:t>=</m:t>
                    </m:r>
                    <m:r>
                      <a:rPr lang="en-US" sz="16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/>
                      </a:rPr>
                      <m:t>𝑃</m:t>
                    </m:r>
                    <m:limLow>
                      <m:limLowPr>
                        <m:ctrlPr>
                          <a:rPr lang="en-US" sz="16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/>
                            <a:ea typeface="Cambria Math"/>
                          </a:rPr>
                        </m:ctrlPr>
                      </m:limLowPr>
                      <m:e>
                        <m:groupChr>
                          <m:groupChrPr>
                            <m:chr m:val="⏟"/>
                            <m:ctrlPr>
                              <a:rPr lang="en-US" sz="16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latin typeface="Cambria Math"/>
                                <a:ea typeface="Cambria Math"/>
                              </a:rPr>
                            </m:ctrlPr>
                          </m:groupChrPr>
                          <m:e>
                            <m:d>
                              <m:d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>
                                        <a:lumMod val="50000"/>
                                        <a:lumOff val="50000"/>
                                      </a:prstClr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>
                                        <a:lumMod val="50000"/>
                                        <a:lumOff val="50000"/>
                                      </a:prstClr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f>
                                  <m:fPr>
                                    <m:ctrlP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>
                                            <a:lumMod val="50000"/>
                                            <a:lumOff val="50000"/>
                                          </a:prstClr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>
                                            <a:lumMod val="50000"/>
                                            <a:lumOff val="50000"/>
                                          </a:prstClr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num>
                                  <m:den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>
                                            <a:lumMod val="50000"/>
                                            <a:lumOff val="50000"/>
                                          </a:prstClr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den>
                                </m:f>
                              </m:e>
                            </m:d>
                            <m:d>
                              <m:d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>
                                        <a:lumMod val="50000"/>
                                        <a:lumOff val="50000"/>
                                      </a:prstClr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>
                                        <a:lumMod val="50000"/>
                                        <a:lumOff val="50000"/>
                                      </a:prstClr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f>
                                  <m:fPr>
                                    <m:ctrlP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>
                                            <a:lumMod val="50000"/>
                                            <a:lumOff val="50000"/>
                                          </a:prstClr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>
                                            <a:lumMod val="50000"/>
                                            <a:lumOff val="50000"/>
                                          </a:prstClr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num>
                                  <m:den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>
                                            <a:lumMod val="50000"/>
                                            <a:lumOff val="50000"/>
                                          </a:prstClr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den>
                                </m:f>
                              </m:e>
                            </m:d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>
                                    <a:lumMod val="50000"/>
                                    <a:lumOff val="50000"/>
                                  </a:prstClr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Cambria Math"/>
                                <a:cs typeface="+mn-cs"/>
                              </a:rPr>
                              <m:t>×…×</m:t>
                            </m:r>
                            <m:d>
                              <m:d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>
                                        <a:lumMod val="50000"/>
                                        <a:lumOff val="50000"/>
                                      </a:prstClr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Cambria Math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>
                                        <a:lumMod val="50000"/>
                                        <a:lumOff val="50000"/>
                                      </a:prstClr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1+</m:t>
                                </m:r>
                                <m:f>
                                  <m:fPr>
                                    <m:ctrlP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>
                                            <a:lumMod val="50000"/>
                                            <a:lumOff val="50000"/>
                                          </a:prstClr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Cambria Math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>
                                            <a:lumMod val="50000"/>
                                            <a:lumOff val="50000"/>
                                          </a:prstClr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Cambria Math"/>
                                        <a:cs typeface="+mn-cs"/>
                                      </a:rPr>
                                      <m:t>𝑦</m:t>
                                    </m:r>
                                  </m:num>
                                  <m:den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>
                                            <a:lumMod val="50000"/>
                                            <a:lumOff val="50000"/>
                                          </a:prstClr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Cambria Math"/>
                                        <a:cs typeface="+mn-cs"/>
                                      </a:rPr>
                                      <m:t>𝑚</m:t>
                                    </m:r>
                                  </m:den>
                                </m:f>
                              </m:e>
                            </m:d>
                          </m:e>
                        </m:groupChr>
                      </m:e>
                      <m:lim>
                        <m:r>
                          <a:rPr lang="en-US" sz="16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/>
                            <a:ea typeface="Cambria Math"/>
                          </a:rPr>
                          <m:t>𝑁</m:t>
                        </m:r>
                        <m:r>
                          <a:rPr lang="en-US" sz="16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/>
                            <a:ea typeface="Cambria Math"/>
                          </a:rPr>
                          <m:t>×</m:t>
                        </m:r>
                        <m:r>
                          <a:rPr lang="en-US" sz="16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/>
                            <a:ea typeface="Cambria Math"/>
                          </a:rPr>
                          <m:t>𝑚</m:t>
                        </m:r>
                        <m:r>
                          <a:rPr lang="en-US" sz="16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/>
                            <a:ea typeface="Cambria Math"/>
                          </a:rPr>
                          <m:t> </m:t>
                        </m:r>
                        <m:r>
                          <a:rPr lang="en-US" sz="16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/>
                            <a:ea typeface="Cambria Math"/>
                          </a:rPr>
                          <m:t>𝑡𝑖𝑚𝑒𝑠</m:t>
                        </m:r>
                      </m:lim>
                    </m:limLow>
                  </m:oMath>
                </m:oMathPara>
              </a14:m>
              <a:endParaRPr lang="en-US" sz="16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647949" y="833437"/>
              <a:ext cx="3780000" cy="11926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600" b="0" i="0">
                  <a:latin typeface="Cambria Math"/>
                </a:rPr>
                <a:t>𝐹𝑉=𝑃(1+𝑦/𝑚)^(𝑁</a:t>
              </a:r>
              <a:r>
                <a:rPr lang="en-US" sz="1600" b="0" i="0">
                  <a:latin typeface="Cambria Math"/>
                  <a:ea typeface="Cambria Math"/>
                </a:rPr>
                <a:t>×𝑚)</a:t>
              </a:r>
              <a:endParaRPr lang="en-US" sz="1600" b="0"/>
            </a:p>
            <a:p>
              <a:pPr/>
              <a:r>
                <a:rPr lang="en-US" sz="1600" b="0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/>
                </a:rPr>
                <a:t>=𝑃</a:t>
              </a:r>
              <a:r>
                <a:rPr lang="en-US" sz="1600" b="0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/>
                  <a:ea typeface="Cambria Math"/>
                </a:rPr>
                <a:t> ⏟(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>
                      <a:lumMod val="50000"/>
                      <a:lumOff val="50000"/>
                    </a:prstClr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(1+𝑦/𝑚)(1+𝑦/𝑚)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>
                      <a:lumMod val="50000"/>
                      <a:lumOff val="50000"/>
                    </a:prstClr>
                  </a:solidFill>
                  <a:effectLst/>
                  <a:uLnTx/>
                  <a:uFillTx/>
                  <a:latin typeface="Cambria Math"/>
                  <a:ea typeface="Cambria Math"/>
                  <a:cs typeface="+mn-cs"/>
                </a:rPr>
                <a:t>×…×(1+𝑦/𝑚)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uLnTx/>
                  <a:uFillTx/>
                  <a:latin typeface="Cambria Math"/>
                  <a:ea typeface="Cambria Math"/>
                  <a:cs typeface="+mn-cs"/>
                </a:rPr>
                <a:t> )┬(</a:t>
              </a:r>
              <a:r>
                <a:rPr lang="en-US" sz="1600" b="0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/>
                  <a:ea typeface="Cambria Math"/>
                </a:rPr>
                <a:t>𝑁×𝑚 𝑡𝑖𝑚𝑒𝑠)</a:t>
              </a:r>
              <a:endParaRPr lang="en-US" sz="16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9524</xdr:colOff>
      <xdr:row>10</xdr:row>
      <xdr:rowOff>114300</xdr:rowOff>
    </xdr:from>
    <xdr:ext cx="3780000" cy="3474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447924" y="1733550"/>
              <a:ext cx="3780000" cy="3474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/>
                      </a:rPr>
                      <m:t>𝐹𝑉</m:t>
                    </m:r>
                    <m:r>
                      <a:rPr lang="en-US" sz="1600" b="0" i="1">
                        <a:latin typeface="Cambria Math"/>
                      </a:rPr>
                      <m:t>=</m:t>
                    </m:r>
                    <m:r>
                      <a:rPr lang="en-US" sz="1600" b="0" i="1">
                        <a:latin typeface="Cambria Math"/>
                      </a:rPr>
                      <m:t>𝑃</m:t>
                    </m:r>
                    <m:sSup>
                      <m:sSupPr>
                        <m:ctrlPr>
                          <a:rPr lang="en-US" sz="16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6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600" b="0" i="1">
                                <a:latin typeface="Cambria Math"/>
                              </a:rPr>
                              <m:t>1+</m:t>
                            </m:r>
                            <m:r>
                              <a:rPr lang="en-US" sz="1600" b="0" i="1">
                                <a:latin typeface="Cambria Math"/>
                              </a:rPr>
                              <m:t>𝑦</m:t>
                            </m:r>
                          </m:e>
                        </m:d>
                      </m:e>
                      <m:sup>
                        <m:r>
                          <a:rPr lang="en-US" sz="1600" b="0" i="1">
                            <a:latin typeface="Cambria Math"/>
                          </a:rPr>
                          <m:t>𝑁</m:t>
                        </m:r>
                      </m:sup>
                    </m:sSup>
                  </m:oMath>
                </m:oMathPara>
              </a14:m>
              <a:endParaRPr lang="en-US" sz="1600" b="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447924" y="1733550"/>
              <a:ext cx="3780000" cy="3474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b="0" i="0">
                  <a:latin typeface="Cambria Math"/>
                </a:rPr>
                <a:t>𝐹𝑉=𝑃(1+𝑦)^𝑁</a:t>
              </a:r>
              <a:endParaRPr lang="en-US" sz="1600" b="0"/>
            </a:p>
          </xdr:txBody>
        </xdr:sp>
      </mc:Fallback>
    </mc:AlternateContent>
    <xdr:clientData/>
  </xdr:oneCellAnchor>
  <xdr:oneCellAnchor>
    <xdr:from>
      <xdr:col>4</xdr:col>
      <xdr:colOff>114300</xdr:colOff>
      <xdr:row>13</xdr:row>
      <xdr:rowOff>180975</xdr:rowOff>
    </xdr:from>
    <xdr:ext cx="3780000" cy="5611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762250" y="2943225"/>
              <a:ext cx="3780000" cy="5611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/>
                      </a:rPr>
                      <m:t>𝐹𝑉</m:t>
                    </m:r>
                    <m:r>
                      <a:rPr lang="en-US" sz="1600" b="0" i="1">
                        <a:latin typeface="Cambria Math"/>
                      </a:rPr>
                      <m:t>=</m:t>
                    </m:r>
                    <m:r>
                      <a:rPr lang="en-US" sz="1600" b="0" i="1">
                        <a:latin typeface="Cambria Math"/>
                      </a:rPr>
                      <m:t>𝑃</m:t>
                    </m:r>
                    <m:sSup>
                      <m:sSupPr>
                        <m:ctrlPr>
                          <a:rPr lang="en-US" sz="16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6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600" b="0" i="1">
                                <a:latin typeface="Cambria Math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n-US" sz="16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en-US" sz="1600" b="0" i="1">
                                    <a:latin typeface="Cambria Math"/>
                                  </a:rPr>
                                  <m:t>𝑦</m:t>
                                </m:r>
                              </m:num>
                              <m:den>
                                <m:r>
                                  <a:rPr lang="en-US" sz="1600" b="0" i="1">
                                    <a:latin typeface="Cambria Math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600" b="0" i="1">
                            <a:latin typeface="Cambria Math"/>
                          </a:rPr>
                          <m:t>𝑁</m:t>
                        </m:r>
                        <m:r>
                          <a:rPr lang="en-US" sz="1600" b="0" i="1">
                            <a:latin typeface="Cambria Math"/>
                            <a:ea typeface="Cambria Math"/>
                          </a:rPr>
                          <m:t>×2</m:t>
                        </m:r>
                      </m:sup>
                    </m:sSup>
                  </m:oMath>
                </m:oMathPara>
              </a14:m>
              <a:endParaRPr lang="en-US" sz="1600" b="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762250" y="2943225"/>
              <a:ext cx="3780000" cy="5611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b="0" i="0">
                  <a:latin typeface="Cambria Math"/>
                </a:rPr>
                <a:t>𝐹𝑉=𝑃(1+𝑦/2)^(𝑁</a:t>
              </a:r>
              <a:r>
                <a:rPr lang="en-US" sz="1600" b="0" i="0">
                  <a:latin typeface="Cambria Math"/>
                  <a:ea typeface="Cambria Math"/>
                </a:rPr>
                <a:t>×2)</a:t>
              </a:r>
              <a:endParaRPr lang="en-US" sz="1600" b="0"/>
            </a:p>
          </xdr:txBody>
        </xdr:sp>
      </mc:Fallback>
    </mc:AlternateContent>
    <xdr:clientData/>
  </xdr:oneCellAnchor>
  <xdr:oneCellAnchor>
    <xdr:from>
      <xdr:col>3</xdr:col>
      <xdr:colOff>400050</xdr:colOff>
      <xdr:row>25</xdr:row>
      <xdr:rowOff>114300</xdr:rowOff>
    </xdr:from>
    <xdr:ext cx="3780000" cy="8083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438400" y="5162550"/>
              <a:ext cx="3780000" cy="8083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/>
                      </a:rPr>
                      <m:t>𝐹𝑉</m:t>
                    </m:r>
                    <m:r>
                      <a:rPr lang="en-US" sz="1600" b="0" i="1">
                        <a:latin typeface="Cambria Math"/>
                      </a:rPr>
                      <m:t>=</m:t>
                    </m:r>
                    <m:r>
                      <a:rPr lang="en-US" sz="1600" b="0" i="1">
                        <a:latin typeface="Cambria Math"/>
                      </a:rPr>
                      <m:t>𝑃</m:t>
                    </m:r>
                    <m:sSup>
                      <m:sSupPr>
                        <m:ctrlPr>
                          <a:rPr lang="en-US" sz="16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/>
                          </a:rPr>
                          <m:t>𝑒</m:t>
                        </m:r>
                      </m:e>
                      <m:sup>
                        <m:r>
                          <a:rPr lang="en-US" sz="1600" b="0" i="1">
                            <a:latin typeface="Cambria Math"/>
                          </a:rPr>
                          <m:t>𝑦𝑁</m:t>
                        </m:r>
                      </m:sup>
                    </m:sSup>
                  </m:oMath>
                </m:oMathPara>
              </a14:m>
              <a:endParaRPr lang="en-US" sz="1600" b="0" i="1">
                <a:latin typeface="Cambria Math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lang="en-US" sz="16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n-US" sz="16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latin typeface="Cambria Math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n-US" sz="1600" b="0" i="0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latin typeface="Cambria Math"/>
                              </a:rPr>
                              <m:t>lim</m:t>
                            </m:r>
                          </m:e>
                          <m:lim>
                            <m:r>
                              <a:rPr lang="en-US" sz="16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latin typeface="Cambria Math"/>
                              </a:rPr>
                              <m:t>𝑚</m:t>
                            </m:r>
                            <m:r>
                              <a:rPr lang="en-US" sz="16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latin typeface="Cambria Math"/>
                              </a:rPr>
                              <m:t>→∞</m:t>
                            </m:r>
                          </m:lim>
                        </m:limLow>
                      </m:fName>
                      <m:e>
                        <m:r>
                          <a:rPr lang="en-US" sz="16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/>
                          </a:rPr>
                          <m:t>𝑃</m:t>
                        </m:r>
                        <m:sSup>
                          <m:sSupPr>
                            <m:ctrlPr>
                              <a:rPr lang="en-US" sz="16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6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6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latin typeface="Cambria Math"/>
                                  </a:rPr>
                                  <m:t>1+</m:t>
                                </m:r>
                                <m:f>
                                  <m:fPr>
                                    <m:ctrlPr>
                                      <a:rPr lang="en-US" sz="1600" b="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latin typeface="Cambria Math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600" b="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latin typeface="Cambria Math"/>
                                      </a:rPr>
                                      <m:t>𝑦</m:t>
                                    </m:r>
                                  </m:num>
                                  <m:den>
                                    <m:r>
                                      <a:rPr lang="en-US" sz="1600" b="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latin typeface="Cambria Math"/>
                                      </a:rPr>
                                      <m:t>𝑚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6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latin typeface="Cambria Math"/>
                              </a:rPr>
                              <m:t>𝑁</m:t>
                            </m:r>
                            <m:r>
                              <a:rPr lang="en-US" sz="16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latin typeface="Cambria Math"/>
                                <a:ea typeface="Cambria Math"/>
                              </a:rPr>
                              <m:t>×</m:t>
                            </m:r>
                            <m:r>
                              <a:rPr lang="en-US" sz="16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latin typeface="Cambria Math"/>
                                <a:ea typeface="Cambria Math"/>
                              </a:rPr>
                              <m:t>𝑚</m:t>
                            </m:r>
                          </m:sup>
                        </m:sSup>
                      </m:e>
                    </m:func>
                  </m:oMath>
                </m:oMathPara>
              </a14:m>
              <a:endParaRPr lang="en-US" sz="1600" b="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438400" y="5162550"/>
              <a:ext cx="3780000" cy="8083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b="0" i="0">
                  <a:latin typeface="Cambria Math"/>
                </a:rPr>
                <a:t>𝐹𝑉=𝑃𝑒^𝑦𝑁</a:t>
              </a:r>
              <a:endParaRPr lang="en-US" sz="1600" b="0" i="1">
                <a:latin typeface="Cambria Math"/>
              </a:endParaRPr>
            </a:p>
            <a:p>
              <a:r>
                <a:rPr lang="en-US" sz="1600" b="0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/>
                </a:rPr>
                <a:t>=lim_(𝑚→∞)⁡〖𝑃(1+𝑦/𝑚)^(𝑁</a:t>
              </a:r>
              <a:r>
                <a:rPr lang="en-US" sz="1600" b="0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/>
                  <a:ea typeface="Cambria Math"/>
                </a:rPr>
                <a:t>×𝑚) 〗</a:t>
              </a:r>
              <a:endParaRPr lang="en-US" sz="1600" b="0"/>
            </a:p>
          </xdr:txBody>
        </xdr:sp>
      </mc:Fallback>
    </mc:AlternateContent>
    <xdr:clientData/>
  </xdr:oneCellAnchor>
  <xdr:oneCellAnchor>
    <xdr:from>
      <xdr:col>1</xdr:col>
      <xdr:colOff>28575</xdr:colOff>
      <xdr:row>40</xdr:row>
      <xdr:rowOff>61912</xdr:rowOff>
    </xdr:from>
    <xdr:ext cx="3067050" cy="6942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638175" y="7958137"/>
              <a:ext cx="3067050" cy="694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60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RU" sz="16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600" b="0" i="1">
                                <a:latin typeface="Cambria Math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n-US" sz="16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6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6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sz="1600" b="0" i="1">
                                        <a:latin typeface="Cambria Math"/>
                                      </a:rPr>
                                      <m:t>1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6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600" b="0" i="1">
                                        <a:latin typeface="Cambria Math"/>
                                      </a:rPr>
                                      <m:t>𝑚</m:t>
                                    </m:r>
                                  </m:e>
                                  <m:sub>
                                    <m:r>
                                      <a:rPr lang="en-US" sz="1600" b="0" i="1">
                                        <a:latin typeface="Cambria Math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600" b="0" i="1">
                            <a:latin typeface="Cambria Math"/>
                          </a:rPr>
                          <m:t>𝑁</m:t>
                        </m:r>
                        <m:r>
                          <a:rPr lang="en-US" sz="1600" b="0" i="1">
                            <a:latin typeface="Cambria Math"/>
                            <a:ea typeface="Cambria Math"/>
                          </a:rPr>
                          <m:t>×</m:t>
                        </m:r>
                        <m:sSub>
                          <m:sSubPr>
                            <m:ctrlPr>
                              <a:rPr lang="en-US" sz="16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/>
                                <a:ea typeface="Cambria Math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/>
                                <a:ea typeface="Cambria Math"/>
                              </a:rPr>
                              <m:t>1</m:t>
                            </m:r>
                          </m:sub>
                        </m:sSub>
                      </m:sup>
                    </m:sSup>
                    <m:r>
                      <a:rPr lang="en-US" sz="1600" b="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en-US" sz="16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6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600" b="0" i="1">
                                <a:latin typeface="Cambria Math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n-US" sz="16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6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6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sz="1600" b="0" i="1">
                                        <a:latin typeface="Cambria Math"/>
                                      </a:rPr>
                                      <m:t>2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6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600" b="0" i="1">
                                        <a:latin typeface="Cambria Math"/>
                                      </a:rPr>
                                      <m:t>𝑚</m:t>
                                    </m:r>
                                  </m:e>
                                  <m:sub>
                                    <m:r>
                                      <a:rPr lang="en-US" sz="1600" b="0" i="1">
                                        <a:latin typeface="Cambria Math"/>
                                      </a:rPr>
                                      <m:t>2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600" b="0" i="1">
                            <a:latin typeface="Cambria Math"/>
                          </a:rPr>
                          <m:t>𝑁</m:t>
                        </m:r>
                        <m:r>
                          <a:rPr lang="en-US" sz="1600" b="0" i="1">
                            <a:latin typeface="Cambria Math"/>
                            <a:ea typeface="Cambria Math"/>
                          </a:rPr>
                          <m:t>×</m:t>
                        </m:r>
                        <m:sSub>
                          <m:sSubPr>
                            <m:ctrlPr>
                              <a:rPr lang="en-US" sz="16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/>
                                <a:ea typeface="Cambria Math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/>
                                <a:ea typeface="Cambria Math"/>
                              </a:rPr>
                              <m:t>2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38175" y="7958137"/>
              <a:ext cx="3067050" cy="694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600" i="0">
                  <a:latin typeface="Cambria Math"/>
                </a:rPr>
                <a:t>(</a:t>
              </a:r>
              <a:r>
                <a:rPr lang="en-US" sz="1600" b="0" i="0">
                  <a:latin typeface="Cambria Math"/>
                </a:rPr>
                <a:t>1+𝑦_1/𝑚_1 )</a:t>
              </a:r>
              <a:r>
                <a:rPr lang="ru-RU" sz="1600" b="0" i="0">
                  <a:latin typeface="Cambria Math"/>
                </a:rPr>
                <a:t>^(</a:t>
              </a:r>
              <a:r>
                <a:rPr lang="en-US" sz="1600" b="0" i="0">
                  <a:latin typeface="Cambria Math"/>
                </a:rPr>
                <a:t>𝑁</a:t>
              </a:r>
              <a:r>
                <a:rPr lang="en-US" sz="1600" b="0" i="0">
                  <a:latin typeface="Cambria Math"/>
                  <a:ea typeface="Cambria Math"/>
                </a:rPr>
                <a:t>×𝑚_1 </a:t>
              </a:r>
              <a:r>
                <a:rPr lang="ru-RU" sz="1600" b="0" i="0">
                  <a:latin typeface="Cambria Math"/>
                  <a:ea typeface="Cambria Math"/>
                </a:rPr>
                <a:t>)</a:t>
              </a:r>
              <a:r>
                <a:rPr lang="en-US" sz="1600" b="0" i="0">
                  <a:latin typeface="Cambria Math"/>
                </a:rPr>
                <a:t>=(1+𝑦_2/𝑚_2 )^(𝑁</a:t>
              </a:r>
              <a:r>
                <a:rPr lang="en-US" sz="1600" b="0" i="0">
                  <a:latin typeface="Cambria Math"/>
                  <a:ea typeface="Cambria Math"/>
                </a:rPr>
                <a:t>×𝑚_2 )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0</xdr:col>
      <xdr:colOff>361950</xdr:colOff>
      <xdr:row>46</xdr:row>
      <xdr:rowOff>38100</xdr:rowOff>
    </xdr:from>
    <xdr:ext cx="3067050" cy="5609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361950" y="7800975"/>
              <a:ext cx="3067050" cy="560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60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RU" sz="16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600" b="0" i="1">
                                <a:latin typeface="Cambria Math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n-US" sz="16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6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6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sz="1600" b="0" i="1">
                                        <a:latin typeface="Cambria Math"/>
                                      </a:rPr>
                                      <m:t>1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600" b="0" i="1">
                                    <a:latin typeface="Cambria Math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600" b="0" i="1">
                            <a:latin typeface="Cambria Math"/>
                          </a:rPr>
                          <m:t>1</m:t>
                        </m:r>
                        <m:r>
                          <a:rPr lang="en-US" sz="1600" b="0" i="1">
                            <a:latin typeface="Cambria Math"/>
                            <a:ea typeface="Cambria Math"/>
                          </a:rPr>
                          <m:t>×</m:t>
                        </m:r>
                        <m:r>
                          <a:rPr lang="en-US" sz="1600" b="0" i="1"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lang="en-US" sz="1600" b="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en-US" sz="16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6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600" b="0" i="1">
                                <a:latin typeface="Cambria Math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n-US" sz="16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600" b="0" i="1">
                                    <a:latin typeface="Cambria Math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600" b="0" i="1">
                            <a:latin typeface="Cambria Math"/>
                          </a:rPr>
                          <m:t>1</m:t>
                        </m:r>
                        <m:r>
                          <a:rPr lang="en-US" sz="1600" b="0" i="1">
                            <a:latin typeface="Cambria Math"/>
                            <a:ea typeface="Cambria Math"/>
                          </a:rPr>
                          <m:t>×1</m:t>
                        </m:r>
                      </m:sup>
                    </m:sSup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61950" y="7800975"/>
              <a:ext cx="3067050" cy="560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600" i="0">
                  <a:latin typeface="Cambria Math"/>
                </a:rPr>
                <a:t>(</a:t>
              </a:r>
              <a:r>
                <a:rPr lang="en-US" sz="1600" b="0" i="0">
                  <a:latin typeface="Cambria Math"/>
                </a:rPr>
                <a:t>1+𝑦_1/2</a:t>
              </a:r>
              <a:r>
                <a:rPr lang="ru-RU" sz="1600" b="0" i="0">
                  <a:latin typeface="Cambria Math"/>
                </a:rPr>
                <a:t>)^(</a:t>
              </a:r>
              <a:r>
                <a:rPr lang="en-US" sz="1600" b="0" i="0">
                  <a:latin typeface="Cambria Math"/>
                </a:rPr>
                <a:t>1</a:t>
              </a:r>
              <a:r>
                <a:rPr lang="en-US" sz="1600" b="0" i="0">
                  <a:latin typeface="Cambria Math"/>
                  <a:ea typeface="Cambria Math"/>
                </a:rPr>
                <a:t>×</a:t>
              </a:r>
              <a:r>
                <a:rPr lang="en-US" sz="1600" b="0" i="0">
                  <a:latin typeface="Cambria Math"/>
                </a:rPr>
                <a:t>2</a:t>
              </a:r>
              <a:r>
                <a:rPr lang="ru-RU" sz="1600" b="0" i="0">
                  <a:latin typeface="Cambria Math"/>
                </a:rPr>
                <a:t>)</a:t>
              </a:r>
              <a:r>
                <a:rPr lang="en-US" sz="1600" b="0" i="0">
                  <a:latin typeface="Cambria Math"/>
                </a:rPr>
                <a:t>=(1+𝑦_2 )^(1</a:t>
              </a:r>
              <a:r>
                <a:rPr lang="en-US" sz="1600" b="0" i="0">
                  <a:latin typeface="Cambria Math"/>
                  <a:ea typeface="Cambria Math"/>
                </a:rPr>
                <a:t>×1)</a:t>
              </a:r>
              <a:endParaRPr lang="ru-RU" sz="1600"/>
            </a:p>
          </xdr:txBody>
        </xdr:sp>
      </mc:Fallback>
    </mc:AlternateContent>
    <xdr:clientData/>
  </xdr:oneCellAnchor>
  <xdr:twoCellAnchor>
    <xdr:from>
      <xdr:col>10</xdr:col>
      <xdr:colOff>161926</xdr:colOff>
      <xdr:row>55</xdr:row>
      <xdr:rowOff>76199</xdr:rowOff>
    </xdr:from>
    <xdr:to>
      <xdr:col>24</xdr:col>
      <xdr:colOff>87526</xdr:colOff>
      <xdr:row>93</xdr:row>
      <xdr:rowOff>37199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247649</xdr:colOff>
      <xdr:row>35</xdr:row>
      <xdr:rowOff>176212</xdr:rowOff>
    </xdr:from>
    <xdr:ext cx="2543176" cy="3575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847974" y="7110412"/>
              <a:ext cx="2543176" cy="3575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60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annual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en-US" sz="1600" b="0" i="1">
                        <a:solidFill>
                          <a:schemeClr val="tx1"/>
                        </a:solidFill>
                        <a:latin typeface="Cambria Math"/>
                        <a:ea typeface="+mn-ea"/>
                        <a:cs typeface="+mn-cs"/>
                      </a:rPr>
                      <m:t>𝑚</m:t>
                    </m:r>
                    <m:r>
                      <a:rPr lang="en-US" sz="1600" b="0" i="1">
                        <a:solidFill>
                          <a:schemeClr val="tx1"/>
                        </a:solidFill>
                        <a:latin typeface="Cambria Math"/>
                        <a:ea typeface="Cambria Math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latin typeface="Cambria Math"/>
                            <a:ea typeface="Cambria Math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latin typeface="Cambria Math"/>
                            <a:ea typeface="Cambria Math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600" b="0" i="0">
                            <a:solidFill>
                              <a:schemeClr val="tx1"/>
                            </a:solidFill>
                            <a:latin typeface="Cambria Math"/>
                            <a:ea typeface="Cambria Math"/>
                            <a:cs typeface="+mn-cs"/>
                          </a:rPr>
                          <m:t>periodic</m:t>
                        </m:r>
                      </m:sub>
                    </m:sSub>
                  </m:oMath>
                </m:oMathPara>
              </a14:m>
              <a:endParaRPr lang="ru-RU" sz="16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847974" y="7110412"/>
              <a:ext cx="2543176" cy="3575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indent="0"/>
              <a:r>
                <a:rPr lang="en-US" sz="160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𝑦</a:t>
              </a:r>
              <a:r>
                <a:rPr lang="ru-RU" sz="160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_</a:t>
              </a:r>
              <a:r>
                <a:rPr lang="en-US" sz="16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annual=𝑚</a:t>
              </a:r>
              <a:r>
                <a:rPr lang="en-US" sz="1600" b="0" i="0">
                  <a:solidFill>
                    <a:schemeClr val="tx1"/>
                  </a:solidFill>
                  <a:latin typeface="Cambria Math"/>
                  <a:ea typeface="Cambria Math"/>
                  <a:cs typeface="+mn-cs"/>
                </a:rPr>
                <a:t>×𝑦_periodic</a:t>
              </a:r>
              <a:endParaRPr lang="ru-RU" sz="16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390524</xdr:colOff>
      <xdr:row>5</xdr:row>
      <xdr:rowOff>61912</xdr:rowOff>
    </xdr:from>
    <xdr:ext cx="4829175" cy="342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90524" y="22112287"/>
              <a:ext cx="4829175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/>
                      </a:rPr>
                      <m:t>𝐹𝑉</m:t>
                    </m:r>
                    <m:r>
                      <a:rPr lang="en-US" sz="16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en-US" sz="16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lang="en-US" sz="1600" b="0" i="1">
                            <a:latin typeface="Cambria Math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n-US" sz="16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600" b="0" i="1">
                            <a:latin typeface="Cambria Math"/>
                          </a:rPr>
                          <m:t>1+</m:t>
                        </m:r>
                        <m:r>
                          <a:rPr lang="en-US" sz="1600" b="0" i="1">
                            <a:latin typeface="Cambria Math"/>
                          </a:rPr>
                          <m:t>𝑦</m:t>
                        </m:r>
                      </m:e>
                    </m:d>
                    <m:r>
                      <a:rPr lang="en-US" sz="16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lang="en-US" sz="16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lang="en-US" sz="16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kumimoji="0" lang="ru-RU" sz="16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90524" y="22112287"/>
              <a:ext cx="4829175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b="0" i="0">
                  <a:latin typeface="Cambria Math"/>
                </a:rPr>
                <a:t>𝐹𝑉=𝐶_1 (1+𝑦)+𝐶_2</a:t>
              </a:r>
              <a:endParaRPr kumimoji="0" lang="ru-RU" sz="16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323850</xdr:colOff>
      <xdr:row>9</xdr:row>
      <xdr:rowOff>38100</xdr:rowOff>
    </xdr:from>
    <xdr:ext cx="4829175" cy="14051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23850" y="1800225"/>
              <a:ext cx="4829175" cy="140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+mn-ea"/>
                        <a:cs typeface="+mn-cs"/>
                      </a:rPr>
                      <m:t>−</m:t>
                    </m:r>
                    <m:bar>
                      <m:bar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</m:ctrlPr>
                      </m:bar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kumimoji="0" lang="ru-RU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mPr>
                          <m:mr>
                            <m:e>
                              <m:r>
                                <a:rPr kumimoji="0" lang="en-US" sz="16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/>
                                  <a:ea typeface="+mn-ea"/>
                                  <a:cs typeface="+mn-cs"/>
                                </a:rPr>
                                <m:t>𝐹𝑉</m:t>
                              </m:r>
                              <m:d>
                                <m:dPr>
                                  <m:ctrlPr>
                                    <a:rPr kumimoji="0" lang="en-US" sz="1600" b="0" i="1" u="none" strike="noStrike" kern="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kumimoji="0" lang="en-US" sz="1600" b="0" i="1" u="none" strike="noStrike" kern="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1+</m:t>
                                  </m:r>
                                  <m:r>
                                    <a:rPr kumimoji="0" lang="en-US" sz="1600" b="0" i="1" u="none" strike="noStrike" kern="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𝑦</m:t>
                                  </m:r>
                                </m:e>
                              </m:d>
                              <m:r>
                                <a:rPr kumimoji="0" lang="en-US" sz="16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/>
                                  <a:ea typeface="+mn-ea"/>
                                  <a:cs typeface="+mn-cs"/>
                                </a:rPr>
                                <m:t>=</m:t>
                              </m:r>
                              <m:sSub>
                                <m:sSubPr>
                                  <m:ctrlPr>
                                    <a:rPr kumimoji="0" lang="en-US" sz="1600" b="0" i="1" u="none" strike="noStrike" kern="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kumimoji="0" lang="en-US" sz="1600" b="0" i="1" u="none" strike="noStrike" kern="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𝐶</m:t>
                                  </m:r>
                                </m:e>
                                <m:sub>
                                  <m:r>
                                    <a:rPr kumimoji="0" lang="en-US" sz="1600" b="0" i="1" u="none" strike="noStrike" kern="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  <m:sSup>
                                <m:sSupPr>
                                  <m:ctrlPr>
                                    <a:rPr kumimoji="0" lang="en-US" sz="1600" b="0" i="1" u="none" strike="noStrike" kern="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d>
                                    <m:dPr>
                                      <m:ctrlPr>
                                        <a:rPr kumimoji="0" lang="en-US" sz="1600" b="0" i="1" u="none" strike="noStrike" kern="0" cap="none" spc="0" normalizeH="0" baseline="0" noProof="0">
                                          <a:ln>
                                            <a:noFill/>
                                          </a:ln>
                                          <a:solidFill>
                                            <a:prstClr val="black"/>
                                          </a:solidFill>
                                          <a:effectLst/>
                                          <a:uLnTx/>
                                          <a:uFillTx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</m:ctrlPr>
                                    </m:dPr>
                                    <m:e>
                                      <m:r>
                                        <a:rPr kumimoji="0" lang="en-US" sz="1600" b="0" i="1" u="none" strike="noStrike" kern="0" cap="none" spc="0" normalizeH="0" baseline="0" noProof="0">
                                          <a:ln>
                                            <a:noFill/>
                                          </a:ln>
                                          <a:solidFill>
                                            <a:prstClr val="black"/>
                                          </a:solidFill>
                                          <a:effectLst/>
                                          <a:uLnTx/>
                                          <a:uFillTx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1+</m:t>
                                      </m:r>
                                      <m:r>
                                        <a:rPr kumimoji="0" lang="en-US" sz="1600" b="0" i="1" u="none" strike="noStrike" kern="0" cap="none" spc="0" normalizeH="0" baseline="0" noProof="0">
                                          <a:ln>
                                            <a:noFill/>
                                          </a:ln>
                                          <a:solidFill>
                                            <a:prstClr val="black"/>
                                          </a:solidFill>
                                          <a:effectLst/>
                                          <a:uLnTx/>
                                          <a:uFillTx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𝑦</m:t>
                                      </m:r>
                                    </m:e>
                                  </m:d>
                                </m:e>
                                <m:sup>
                                  <m:r>
                                    <a:rPr kumimoji="0" lang="en-US" sz="1600" b="0" i="1" u="none" strike="noStrike" kern="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kumimoji="0" lang="en-US" sz="16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kumimoji="0" lang="en-US" sz="1600" b="0" i="1" u="none" strike="noStrike" kern="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kumimoji="0" lang="en-US" sz="1600" b="0" i="1" u="none" strike="noStrike" kern="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𝐶</m:t>
                                  </m:r>
                                </m:e>
                                <m:sub>
                                  <m:r>
                                    <a:rPr kumimoji="0" lang="en-US" sz="1600" b="0" i="1" u="none" strike="noStrike" kern="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</m:sub>
                              </m:sSub>
                              <m:d>
                                <m:dPr>
                                  <m:ctrlPr>
                                    <a:rPr kumimoji="0" lang="en-US" sz="1600" b="0" i="1" u="none" strike="noStrike" kern="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kumimoji="0" lang="en-US" sz="1600" b="0" i="1" u="none" strike="noStrike" kern="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1+</m:t>
                                  </m:r>
                                  <m:r>
                                    <a:rPr kumimoji="0" lang="en-US" sz="1600" b="0" i="1" u="none" strike="noStrike" kern="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𝑦</m:t>
                                  </m:r>
                                </m:e>
                              </m:d>
                            </m:e>
                          </m:mr>
                          <m:mr>
                            <m:e>
                              <m:r>
                                <a:rPr kumimoji="0" lang="en-US" sz="16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/>
                                  <a:ea typeface="+mn-ea"/>
                                  <a:cs typeface="+mn-cs"/>
                                </a:rPr>
                                <m:t>𝐹𝑉</m:t>
                              </m:r>
                              <m:r>
                                <a:rPr kumimoji="0" lang="en-US" sz="16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/>
                                  <a:ea typeface="+mn-ea"/>
                                  <a:cs typeface="+mn-cs"/>
                                </a:rPr>
                                <m:t>=</m:t>
                              </m:r>
                              <m:sSub>
                                <m:sSubPr>
                                  <m:ctrlPr>
                                    <a:rPr kumimoji="0" lang="en-US" sz="1600" b="0" i="1" u="none" strike="noStrike" kern="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kumimoji="0" lang="en-US" sz="1600" b="0" i="1" u="none" strike="noStrike" kern="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𝐶</m:t>
                                  </m:r>
                                </m:e>
                                <m:sub>
                                  <m:r>
                                    <a:rPr kumimoji="0" lang="en-US" sz="1600" b="0" i="1" u="none" strike="noStrike" kern="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  <m:d>
                                <m:dPr>
                                  <m:ctrlPr>
                                    <a:rPr kumimoji="0" lang="en-US" sz="1600" b="0" i="1" u="none" strike="noStrike" kern="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kumimoji="0" lang="en-US" sz="1600" b="0" i="1" u="none" strike="noStrike" kern="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1+</m:t>
                                  </m:r>
                                  <m:r>
                                    <a:rPr kumimoji="0" lang="en-US" sz="1600" b="0" i="1" u="none" strike="noStrike" kern="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𝑦</m:t>
                                  </m:r>
                                </m:e>
                              </m:d>
                              <m:r>
                                <a:rPr kumimoji="0" lang="en-US" sz="16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kumimoji="0" lang="en-US" sz="1600" b="0" i="1" u="none" strike="noStrike" kern="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kumimoji="0" lang="en-US" sz="1600" b="0" i="1" u="none" strike="noStrike" kern="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𝐶</m:t>
                                  </m:r>
                                </m:e>
                                <m:sub>
                                  <m:r>
                                    <a:rPr kumimoji="0" lang="en-US" sz="1600" b="0" i="1" u="none" strike="noStrike" kern="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prstClr val="black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</m:sub>
                              </m:sSub>
                              <m:r>
                                <m:rPr>
                                  <m:nor/>
                                </m:rPr>
                                <a:rPr kumimoji="0" lang="ru-RU" sz="1600" b="0" i="0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+mn-lt"/>
                                  <a:ea typeface="+mn-ea"/>
                                  <a:cs typeface="+mn-cs"/>
                                </a:rPr>
                                <m:t> </m:t>
                              </m:r>
                            </m:e>
                          </m:mr>
                        </m:m>
                      </m:e>
                    </m:bar>
                    <m:r>
                      <a:rPr kumimoji="0" lang="ru-RU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⇒</m:t>
                    </m:r>
                  </m:oMath>
                </m:oMathPara>
              </a14:m>
              <a:endParaRPr kumimoji="0" lang="en-US" sz="16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Cambria Math"/>
                <a:ea typeface="Cambria Math"/>
                <a:cs typeface="+mn-cs"/>
              </a:endParaRPr>
            </a:p>
            <a:p>
              <a:endParaRPr kumimoji="0" lang="en-US" sz="16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Cambria Math"/>
                <a:ea typeface="Cambria Math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𝐹𝑉</m:t>
                    </m:r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=</m:t>
                    </m:r>
                    <m:f>
                      <m:f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𝐶</m:t>
                        </m:r>
                      </m:num>
                      <m:den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𝑦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Cambria Math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Cambria Math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1+</m:t>
                                </m:r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𝑦</m:t>
                                </m:r>
                              </m:e>
                            </m:d>
                          </m:e>
                          <m:sup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Cambria Math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−1</m:t>
                        </m:r>
                      </m:e>
                    </m:d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,</m:t>
                    </m:r>
                    <m:sSub>
                      <m:sSub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kumimoji="0" lang="ru-RU" sz="16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23850" y="1800225"/>
              <a:ext cx="4829175" cy="140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−▁(</a:t>
              </a:r>
              <a:r>
                <a:rPr kumimoji="0" lang="ru-RU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■8(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𝐹𝑉(1+𝑦)=𝐶_1 (1+𝑦)^2+𝐶_2 (1+𝑦)@𝐹𝑉=𝐶_1 (1+𝑦)+𝐶_2</a:t>
              </a:r>
              <a:r>
                <a:rPr kumimoji="0" lang="ru-RU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" </a:t>
              </a:r>
              <a:r>
                <a:rPr kumimoji="0" lang="ru-RU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" )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)</a:t>
              </a:r>
              <a:r>
                <a:rPr kumimoji="0" lang="ru-RU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Cambria Math"/>
                  <a:cs typeface="+mn-cs"/>
                </a:rPr>
                <a:t>⇒</a:t>
              </a:r>
              <a:endParaRPr kumimoji="0" lang="en-US" sz="16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Cambria Math"/>
                <a:ea typeface="Cambria Math"/>
                <a:cs typeface="+mn-cs"/>
              </a:endParaRPr>
            </a:p>
            <a:p>
              <a:endParaRPr kumimoji="0" lang="en-US" sz="16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Cambria Math"/>
                <a:ea typeface="Cambria Math"/>
                <a:cs typeface="+mn-cs"/>
              </a:endParaRPr>
            </a:p>
            <a:p>
              <a:pPr/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Cambria Math"/>
                  <a:cs typeface="+mn-cs"/>
                </a:rPr>
                <a:t>𝐹𝑉=𝐶/𝑦 [(1+𝑦)^2−1],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𝐶_1=𝐶_2</a:t>
              </a:r>
              <a:endParaRPr kumimoji="0" lang="ru-RU" sz="16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600074</xdr:colOff>
      <xdr:row>18</xdr:row>
      <xdr:rowOff>23812</xdr:rowOff>
    </xdr:from>
    <xdr:ext cx="2714626" cy="597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209674" y="24550687"/>
              <a:ext cx="2714626" cy="597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𝐹𝑉</m:t>
                    </m:r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=</m:t>
                    </m:r>
                    <m:f>
                      <m:f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𝐶</m:t>
                        </m:r>
                      </m:num>
                      <m:den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𝑦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Cambria Math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Cambria Math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1+</m:t>
                                </m:r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𝑦</m:t>
                                </m:r>
                              </m:e>
                            </m:d>
                          </m:e>
                          <m:sup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Cambria Math"/>
                                <a:cs typeface="+mn-cs"/>
                              </a:rPr>
                              <m:t>𝑁</m:t>
                            </m:r>
                          </m:sup>
                        </m:sSup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209674" y="24550687"/>
              <a:ext cx="2714626" cy="597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Cambria Math"/>
                  <a:cs typeface="+mn-cs"/>
                </a:rPr>
                <a:t>𝐹𝑉=𝐶/𝑦 [(1+𝑦)^𝑁−1]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561974</xdr:colOff>
      <xdr:row>4</xdr:row>
      <xdr:rowOff>14287</xdr:rowOff>
    </xdr:from>
    <xdr:ext cx="2047875" cy="7773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390774" y="823912"/>
              <a:ext cx="2047875" cy="777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/>
                      </a:rPr>
                      <m:t>𝑃𝑉</m:t>
                    </m:r>
                    <m:r>
                      <a:rPr lang="en-US" sz="16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sz="16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ru-RU" sz="16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6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600" b="0" i="1">
                                    <a:latin typeface="Cambria Math"/>
                                  </a:rPr>
                                  <m:t>1+</m:t>
                                </m:r>
                                <m:f>
                                  <m:fPr>
                                    <m:ctrlPr>
                                      <a:rPr lang="en-US" sz="1600" b="0" i="1">
                                        <a:latin typeface="Cambria Math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600" b="0" i="1">
                                        <a:latin typeface="Cambria Math"/>
                                      </a:rPr>
                                      <m:t>𝑦</m:t>
                                    </m:r>
                                  </m:num>
                                  <m:den>
                                    <m:r>
                                      <a:rPr lang="en-US" sz="1600" b="0" i="1">
                                        <a:latin typeface="Cambria Math"/>
                                      </a:rPr>
                                      <m:t>𝑚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600" b="0" i="1">
                                <a:latin typeface="Cambria Math"/>
                              </a:rPr>
                              <m:t>𝑁</m:t>
                            </m:r>
                            <m:r>
                              <a:rPr lang="en-US" sz="1600" b="0" i="1">
                                <a:latin typeface="Cambria Math"/>
                                <a:ea typeface="Cambria Math"/>
                              </a:rPr>
                              <m:t>×</m:t>
                            </m:r>
                            <m:r>
                              <a:rPr lang="en-US" sz="1600" b="0" i="1">
                                <a:latin typeface="Cambria Math"/>
                                <a:ea typeface="Cambria Math"/>
                              </a:rPr>
                              <m:t>𝑚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390774" y="823912"/>
              <a:ext cx="2047875" cy="777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b="0" i="0">
                  <a:latin typeface="Cambria Math"/>
                </a:rPr>
                <a:t>𝑃𝑉=1</a:t>
              </a:r>
              <a:r>
                <a:rPr lang="ru-RU" sz="1600" b="0" i="0">
                  <a:latin typeface="Cambria Math"/>
                </a:rPr>
                <a:t>/(</a:t>
              </a:r>
              <a:r>
                <a:rPr lang="en-US" sz="1600" b="0" i="0">
                  <a:latin typeface="Cambria Math"/>
                </a:rPr>
                <a:t>1+𝑦/𝑚</a:t>
              </a:r>
              <a:r>
                <a:rPr lang="ru-RU" sz="1600" b="0" i="0">
                  <a:latin typeface="Cambria Math"/>
                </a:rPr>
                <a:t>)^(</a:t>
              </a:r>
              <a:r>
                <a:rPr lang="en-US" sz="1600" b="0" i="0">
                  <a:latin typeface="Cambria Math"/>
                </a:rPr>
                <a:t>𝑁</a:t>
              </a:r>
              <a:r>
                <a:rPr lang="en-US" sz="1600" b="0" i="0">
                  <a:latin typeface="Cambria Math"/>
                  <a:ea typeface="Cambria Math"/>
                </a:rPr>
                <a:t>×𝑚</a:t>
              </a:r>
              <a:r>
                <a:rPr lang="ru-RU" sz="1600" b="0" i="0">
                  <a:latin typeface="Cambria Math"/>
                  <a:ea typeface="Cambria Math"/>
                </a:rPr>
                <a:t>) 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7</xdr:col>
      <xdr:colOff>581023</xdr:colOff>
      <xdr:row>10</xdr:row>
      <xdr:rowOff>76200</xdr:rowOff>
    </xdr:from>
    <xdr:ext cx="3790951" cy="810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848223" y="2028825"/>
              <a:ext cx="3790951" cy="810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𝑃𝑉</m:t>
                    </m:r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𝑡</m:t>
                        </m:r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𝑁</m:t>
                        </m:r>
                      </m:sup>
                      <m:e>
                        <m:f>
                          <m:f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Cambria Math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Cambria Math"/>
                                <a:cs typeface="+mn-cs"/>
                              </a:rPr>
                              <m:t>𝐶</m:t>
                            </m:r>
                          </m:num>
                          <m:den>
                            <m:sSup>
                              <m:sSup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Cambria Math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Cambria Math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Cambria Math"/>
                                        <a:cs typeface="+mn-cs"/>
                                      </a:rPr>
                                      <m:t>1+</m:t>
                                    </m:r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Cambria Math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𝑡</m:t>
                                </m:r>
                              </m:sup>
                            </m:sSup>
                          </m:den>
                        </m:f>
                      </m:e>
                    </m:nary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=</m:t>
                    </m:r>
                    <m:f>
                      <m:f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𝐶</m:t>
                        </m:r>
                      </m:num>
                      <m:den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𝑦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1−</m:t>
                        </m:r>
                        <m:sSup>
                          <m:sSup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Cambria Math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Cambria Math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1+</m:t>
                                </m:r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𝑦</m:t>
                                </m:r>
                              </m:e>
                            </m:d>
                          </m:e>
                          <m:sup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Cambria Math"/>
                                <a:cs typeface="+mn-cs"/>
                              </a:rPr>
                              <m:t>−</m:t>
                            </m:r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Cambria Math"/>
                                <a:cs typeface="+mn-cs"/>
                              </a:rPr>
                              <m:t>𝑁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848223" y="2028825"/>
              <a:ext cx="3790951" cy="810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Cambria Math"/>
                  <a:cs typeface="+mn-cs"/>
                </a:rPr>
                <a:t>𝑃𝑉=∑24_(𝑡=1)^𝑁▒𝐶/(1+𝑦)^𝑡 =𝐶/𝑦 [1−(1+𝑦)^(−𝑁) 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419099</xdr:colOff>
      <xdr:row>8</xdr:row>
      <xdr:rowOff>104775</xdr:rowOff>
    </xdr:from>
    <xdr:ext cx="1903575" cy="3379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247899" y="1676400"/>
              <a:ext cx="1903575" cy="3379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/>
                      </a:rPr>
                      <m:t>𝑃𝑉</m:t>
                    </m:r>
                    <m:r>
                      <a:rPr lang="en-US" sz="1600" b="0" i="1">
                        <a:latin typeface="Cambria Math"/>
                      </a:rPr>
                      <m:t>=1×</m:t>
                    </m:r>
                    <m:sSup>
                      <m:sSupPr>
                        <m:ctrlPr>
                          <a:rPr lang="en-US" sz="16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/>
                          </a:rPr>
                          <m:t>𝑒</m:t>
                        </m:r>
                      </m:e>
                      <m:sup>
                        <m:r>
                          <a:rPr lang="en-US" sz="1600" b="0" i="1">
                            <a:latin typeface="Cambria Math"/>
                          </a:rPr>
                          <m:t>−</m:t>
                        </m:r>
                        <m:r>
                          <a:rPr lang="en-US" sz="1600" b="0" i="1">
                            <a:latin typeface="Cambria Math"/>
                          </a:rPr>
                          <m:t>𝑦𝑁</m:t>
                        </m:r>
                      </m:sup>
                    </m:sSup>
                  </m:oMath>
                </m:oMathPara>
              </a14:m>
              <a:endParaRPr lang="en-US" sz="1600" b="0" i="1">
                <a:latin typeface="Cambria Math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247899" y="1676400"/>
              <a:ext cx="1903575" cy="3379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600" b="0" i="0">
                  <a:latin typeface="Cambria Math"/>
                </a:rPr>
                <a:t>𝑃𝑉=1</a:t>
              </a:r>
              <a:r>
                <a:rPr lang="en-US" sz="1600" b="0" i="0">
                  <a:latin typeface="Cambria Math"/>
                  <a:ea typeface="Cambria Math"/>
                </a:rPr>
                <a:t>×</a:t>
              </a:r>
              <a:r>
                <a:rPr lang="en-US" sz="1600" b="0" i="0">
                  <a:latin typeface="Cambria Math"/>
                </a:rPr>
                <a:t>𝑒^(−𝑦𝑁)</a:t>
              </a:r>
              <a:endParaRPr lang="en-US" sz="1600" b="0" i="1">
                <a:latin typeface="Cambria Math"/>
              </a:endParaRPr>
            </a:p>
          </xdr:txBody>
        </xdr:sp>
      </mc:Fallback>
    </mc:AlternateContent>
    <xdr:clientData/>
  </xdr:oneCellAnchor>
  <xdr:twoCellAnchor>
    <xdr:from>
      <xdr:col>10</xdr:col>
      <xdr:colOff>180975</xdr:colOff>
      <xdr:row>35</xdr:row>
      <xdr:rowOff>33337</xdr:rowOff>
    </xdr:from>
    <xdr:to>
      <xdr:col>24</xdr:col>
      <xdr:colOff>106575</xdr:colOff>
      <xdr:row>72</xdr:row>
      <xdr:rowOff>184837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28574</xdr:colOff>
      <xdr:row>15</xdr:row>
      <xdr:rowOff>100012</xdr:rowOff>
    </xdr:from>
    <xdr:ext cx="7324725" cy="7897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638174" y="3005137"/>
              <a:ext cx="7324725" cy="78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/>
                      </a:rPr>
                      <m:t>1.  </m:t>
                    </m:r>
                    <m:r>
                      <a:rPr lang="en-US" sz="16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/>
                      </a:rPr>
                      <m:t>𝑆</m:t>
                    </m:r>
                    <m:r>
                      <a:rPr lang="en-US" sz="16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6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6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/>
                          </a:rPr>
                          <m:t>𝑡</m:t>
                        </m:r>
                        <m:r>
                          <a:rPr lang="en-US" sz="16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/>
                          </a:rPr>
                          <m:t>=</m:t>
                        </m:r>
                        <m:r>
                          <a:rPr lang="en-US" sz="16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/>
                          </a:rPr>
                          <m:t>𝑎</m:t>
                        </m:r>
                      </m:sub>
                      <m:sup>
                        <m:r>
                          <a:rPr lang="en-US" sz="16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/>
                          </a:rPr>
                          <m:t>𝑏</m:t>
                        </m:r>
                      </m:sup>
                      <m:e>
                        <m:sSup>
                          <m:sSupPr>
                            <m:ctrlPr>
                              <a:rPr lang="en-US" sz="16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sz="16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latin typeface="Cambria Math"/>
                              </a:rPr>
                              <m:t>𝑧</m:t>
                            </m:r>
                          </m:e>
                          <m:sup>
                            <m:r>
                              <a:rPr lang="en-US" sz="16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latin typeface="Cambria Math"/>
                              </a:rPr>
                              <m:t>𝑡</m:t>
                            </m:r>
                          </m:sup>
                        </m:sSup>
                      </m:e>
                    </m:nary>
                    <m:r>
                      <a:rPr lang="en-US" sz="16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/>
                        <a:ea typeface="Cambria Math"/>
                      </a:rPr>
                      <m:t>⇒</m:t>
                    </m:r>
                    <m:r>
                      <a:rPr lang="en-US" sz="16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/>
                        <a:ea typeface="Cambria Math"/>
                      </a:rPr>
                      <m:t>𝑧𝑆</m:t>
                    </m:r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uLnTx/>
                        <a:uFillTx/>
                        <a:latin typeface="Cambria Math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𝑎</m:t>
                        </m:r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+1</m:t>
                        </m:r>
                      </m:sub>
                      <m:sup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+1</m:t>
                        </m:r>
                      </m:sup>
                      <m:e>
                        <m:sSup>
                          <m:sSup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p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𝑡</m:t>
                            </m:r>
                          </m:sup>
                        </m:sSup>
                      </m:e>
                    </m:nary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⇒</m:t>
                    </m:r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𝑆</m:t>
                    </m:r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−</m:t>
                    </m:r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𝑧𝑆</m:t>
                    </m:r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=</m:t>
                    </m:r>
                    <m:sSup>
                      <m:sSup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</m:ctrlPr>
                      </m:sSupPr>
                      <m:e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𝑧</m:t>
                        </m:r>
                      </m:e>
                      <m:sup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𝑎</m:t>
                        </m:r>
                      </m:sup>
                    </m:sSup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−</m:t>
                    </m:r>
                    <m:sSup>
                      <m:sSup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</m:ctrlPr>
                      </m:sSupPr>
                      <m:e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𝑧</m:t>
                        </m:r>
                      </m:e>
                      <m:sup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𝑏</m:t>
                        </m:r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+1</m:t>
                        </m:r>
                      </m:sup>
                    </m:sSup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⇒</m:t>
                    </m:r>
                    <m:f>
                      <m:f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𝑆</m:t>
                        </m:r>
                        <m:d>
                          <m:d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Cambria Math"/>
                                <a:cs typeface="+mn-cs"/>
                              </a:rPr>
                            </m:ctrlPr>
                          </m:dPr>
                          <m:e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Cambria Math"/>
                                <a:cs typeface="+mn-cs"/>
                              </a:rPr>
                              <m:t>1−</m:t>
                            </m:r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Cambria Math"/>
                                <a:cs typeface="+mn-cs"/>
                              </a:rPr>
                              <m:t>𝑧</m:t>
                            </m:r>
                          </m:e>
                        </m:d>
                      </m:num>
                      <m:den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1−</m:t>
                        </m:r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𝑧</m:t>
                        </m:r>
                      </m:den>
                    </m:f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=</m:t>
                    </m:r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𝑆</m:t>
                    </m:r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=</m:t>
                    </m:r>
                    <m:f>
                      <m:f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Cambria Math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Cambria Math"/>
                                <a:cs typeface="+mn-cs"/>
                              </a:rPr>
                              <m:t>𝑧</m:t>
                            </m:r>
                          </m:e>
                          <m:sup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Cambria Math"/>
                                <a:cs typeface="+mn-cs"/>
                              </a:rPr>
                              <m:t>𝑎</m:t>
                            </m:r>
                          </m:sup>
                        </m:sSup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Cambria Math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Cambria Math"/>
                                <a:cs typeface="+mn-cs"/>
                              </a:rPr>
                              <m:t>𝑧</m:t>
                            </m:r>
                          </m:e>
                          <m:sup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Cambria Math"/>
                                <a:cs typeface="+mn-cs"/>
                              </a:rPr>
                              <m:t>𝑏</m:t>
                            </m:r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Cambria Math"/>
                                <a:cs typeface="+mn-cs"/>
                              </a:rPr>
                              <m:t>+1</m:t>
                            </m:r>
                          </m:sup>
                        </m:sSup>
                      </m:num>
                      <m:den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1−</m:t>
                        </m:r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𝑧</m:t>
                        </m:r>
                      </m:den>
                    </m:f>
                  </m:oMath>
                </m:oMathPara>
              </a14:m>
              <a:endParaRPr lang="ru-RU" sz="16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38174" y="3005137"/>
              <a:ext cx="7324725" cy="78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b="0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/>
                </a:rPr>
                <a:t>1.  𝑆=∑24_(𝑡=𝑎)^𝑏▒𝑧^𝑡 </a:t>
              </a:r>
              <a:r>
                <a:rPr lang="en-US" sz="1600" b="0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/>
                  <a:ea typeface="Cambria Math"/>
                </a:rPr>
                <a:t>⇒𝑧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𝑆=∑_(𝑡=𝑎+1)^(𝑏+1)▒𝑧^𝑡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uLnTx/>
                  <a:uFillTx/>
                  <a:latin typeface="Cambria Math"/>
                  <a:ea typeface="Cambria Math"/>
                  <a:cs typeface="+mn-cs"/>
                </a:rPr>
                <a:t>⇒𝑆−𝑧𝑆=𝑧^𝑎−𝑧^(𝑏+1)⇒𝑆(1−𝑧)/(1−𝑧)=𝑆=(𝑧^𝑎−𝑧^(𝑏+1))/(1−𝑧)</a:t>
              </a:r>
              <a:endParaRPr lang="ru-RU" sz="16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19050</xdr:colOff>
      <xdr:row>19</xdr:row>
      <xdr:rowOff>166687</xdr:rowOff>
    </xdr:from>
    <xdr:ext cx="7934324" cy="784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28650" y="3833812"/>
              <a:ext cx="7934324" cy="784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/>
                      </a:rPr>
                      <m:t>2.  </m:t>
                    </m:r>
                    <m:r>
                      <a:rPr lang="en-US" sz="16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/>
                      </a:rPr>
                      <m:t>𝑧</m:t>
                    </m:r>
                    <m:r>
                      <a:rPr lang="en-US" sz="16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/>
                          </a:rPr>
                          <m:t>1+</m:t>
                        </m:r>
                        <m:r>
                          <a:rPr lang="en-US" sz="16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/>
                          </a:rPr>
                          <m:t>𝑦</m:t>
                        </m:r>
                      </m:den>
                    </m:f>
                    <m:r>
                      <a:rPr lang="en-US" sz="16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/>
                      </a:rPr>
                      <m:t>,</m:t>
                    </m:r>
                    <m:r>
                      <a:rPr lang="en-US" sz="16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/>
                      </a:rPr>
                      <m:t>𝑎</m:t>
                    </m:r>
                    <m:r>
                      <a:rPr lang="en-US" sz="16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/>
                      </a:rPr>
                      <m:t>=1,</m:t>
                    </m:r>
                    <m:r>
                      <a:rPr lang="en-US" sz="16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/>
                      </a:rPr>
                      <m:t>𝑏</m:t>
                    </m:r>
                    <m:r>
                      <a:rPr lang="en-US" sz="16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/>
                      </a:rPr>
                      <m:t>=</m:t>
                    </m:r>
                    <m:r>
                      <a:rPr lang="en-US" sz="16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/>
                      </a:rPr>
                      <m:t>𝑁</m:t>
                    </m:r>
                    <m:r>
                      <a:rPr lang="en-US" sz="16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/>
                        <a:ea typeface="Cambria Math"/>
                      </a:rPr>
                      <m:t>⇒</m:t>
                    </m:r>
                    <m:nary>
                      <m:naryPr>
                        <m:chr m:val="∑"/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𝑁</m:t>
                        </m:r>
                      </m:sup>
                      <m:e>
                        <m:f>
                          <m:f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p>
                              <m:sSup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1+</m:t>
                                    </m:r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p>
                            </m:sSup>
                          </m:den>
                        </m:f>
                      </m:e>
                    </m:nary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uLnTx/>
                        <a:uFillTx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1+</m:t>
                        </m:r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𝑦</m:t>
                        </m:r>
                      </m:num>
                      <m:den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𝑦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1+</m:t>
                            </m:r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𝑦</m:t>
                            </m:r>
                          </m:den>
                        </m:f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p>
                              <m:sSup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1+</m:t>
                                    </m:r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𝑁</m:t>
                                </m:r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sup>
                            </m:sSup>
                          </m:den>
                        </m:f>
                      </m:e>
                    </m:d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uLnTx/>
                        <a:uFillTx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𝑦</m:t>
                        </m:r>
                      </m:den>
                    </m:f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uLnTx/>
                        <a:uFillTx/>
                        <a:latin typeface="Cambria Math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𝑦</m:t>
                            </m:r>
                            <m:d>
                              <m:d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</m:d>
                          </m:e>
                          <m:sup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6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28650" y="3833812"/>
              <a:ext cx="7934324" cy="784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b="0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/>
                </a:rPr>
                <a:t>2.  𝑧=1/(1+𝑦),𝑎=1,𝑏=𝑁</a:t>
              </a:r>
              <a:r>
                <a:rPr lang="en-US" sz="1600" b="0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/>
                  <a:ea typeface="Cambria Math"/>
                </a:rPr>
                <a:t>⇒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∑_(𝑡=1)^𝑁▒1/(1+𝑦)^𝑡 =(1+𝑦)/𝑦 [1/(1+𝑦)−1/(1+𝑦)^(𝑁+1) ]=1/𝑦−1/〖𝑦(1+𝑦)〗^𝑁 </a:t>
              </a:r>
              <a:endParaRPr lang="ru-RU" sz="16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285748</xdr:colOff>
      <xdr:row>8</xdr:row>
      <xdr:rowOff>119062</xdr:rowOff>
    </xdr:from>
    <xdr:ext cx="5010151" cy="8284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114548" y="1690687"/>
              <a:ext cx="5010151" cy="8284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/>
                      </a:rPr>
                      <m:t>𝑃</m:t>
                    </m:r>
                    <m:r>
                      <a:rPr lang="en-US" sz="1600" b="0" i="1">
                        <a:latin typeface="Cambria Math"/>
                      </a:rPr>
                      <m:t>=</m:t>
                    </m:r>
                    <m:limLow>
                      <m:limLowPr>
                        <m:ctrlPr>
                          <a:rPr lang="en-US" sz="1600" b="0" i="1">
                            <a:latin typeface="Cambria Math"/>
                          </a:rPr>
                        </m:ctrlPr>
                      </m:limLowPr>
                      <m:e>
                        <m:groupChr>
                          <m:groupChrPr>
                            <m:chr m:val="⏟"/>
                            <m:ctrlPr>
                              <a:rPr lang="en-US" sz="1600" b="0" i="1">
                                <a:latin typeface="Cambria Math"/>
                              </a:rPr>
                            </m:ctrlPr>
                          </m:groupChrPr>
                          <m:e>
                            <m:f>
                              <m:f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num>
                              <m:den>
                                <m:d>
                                  <m:dPr>
                                    <m:ctrlP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1+</m:t>
                                    </m:r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</m:d>
                              </m:den>
                            </m:f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kumimoji="0" lang="en-US" sz="1600" b="0" i="1" u="none" strike="noStrike" kern="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prstClr val="black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0" lang="en-US" sz="1600" b="0" i="1" u="none" strike="noStrike" kern="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prstClr val="black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1+</m:t>
                                        </m:r>
                                        <m:r>
                                          <a:rPr kumimoji="0" lang="en-US" sz="1600" b="0" i="1" u="none" strike="noStrike" kern="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prstClr val="black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+…+</m:t>
                            </m:r>
                            <m:f>
                              <m:f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kumimoji="0" lang="en-US" sz="1600" b="0" i="1" u="none" strike="noStrike" kern="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prstClr val="black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0" lang="en-US" sz="1600" b="0" i="1" u="none" strike="noStrike" kern="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prstClr val="black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1+</m:t>
                                        </m:r>
                                        <m:r>
                                          <a:rPr kumimoji="0" lang="en-US" sz="1600" b="0" i="1" u="none" strike="noStrike" kern="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prstClr val="black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𝑁</m:t>
                                    </m:r>
                                  </m:sup>
                                </m:sSup>
                              </m:den>
                            </m:f>
                          </m:e>
                        </m:groupChr>
                      </m:e>
                      <m:lim>
                        <m:r>
                          <a:rPr lang="en-US" sz="1600" b="0" i="1">
                            <a:latin typeface="Cambria Math"/>
                          </a:rPr>
                          <m:t>𝑎𝑛𝑛𝑢𝑖𝑡𝑦</m:t>
                        </m:r>
                      </m:lim>
                    </m:limLow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100</m:t>
                        </m:r>
                      </m:num>
                      <m:den>
                        <m:sSup>
                          <m:sSup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</m:d>
                          </m:e>
                          <m:sup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114548" y="1690687"/>
              <a:ext cx="5010151" cy="8284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600" b="0" i="0">
                  <a:latin typeface="Cambria Math"/>
                </a:rPr>
                <a:t>𝑃=⏟(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𝐶/((1+𝑦) )+𝐶/(1+𝑦)^2 +…+𝐶/(1+𝑦)^𝑁 )┬</a:t>
              </a:r>
              <a:r>
                <a:rPr lang="en-US" sz="1600" b="0" i="0">
                  <a:latin typeface="Cambria Math"/>
                </a:rPr>
                <a:t>𝑎𝑛𝑛𝑢𝑖𝑡𝑦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+100/(1+𝑦)^𝑁 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3</xdr:col>
      <xdr:colOff>171449</xdr:colOff>
      <xdr:row>15</xdr:row>
      <xdr:rowOff>104775</xdr:rowOff>
    </xdr:from>
    <xdr:ext cx="4895851" cy="6182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000249" y="2819400"/>
              <a:ext cx="4895851" cy="618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𝑃</m:t>
                    </m:r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=</m:t>
                    </m:r>
                    <m:f>
                      <m:f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100</m:t>
                        </m:r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𝑦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1−</m:t>
                        </m:r>
                        <m:sSup>
                          <m:sSup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Cambria Math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Cambria Math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1+</m:t>
                                </m:r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𝑦</m:t>
                                </m:r>
                              </m:e>
                            </m:d>
                          </m:e>
                          <m:sup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Cambria Math"/>
                                <a:cs typeface="+mn-cs"/>
                              </a:rPr>
                              <m:t>−</m:t>
                            </m:r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Cambria Math"/>
                                <a:cs typeface="+mn-cs"/>
                              </a:rPr>
                              <m:t>𝑁</m:t>
                            </m:r>
                          </m:sup>
                        </m:sSup>
                      </m:e>
                    </m:d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+</m:t>
                    </m:r>
                    <m:f>
                      <m:f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100</m:t>
                        </m:r>
                      </m:num>
                      <m:den>
                        <m:sSup>
                          <m:sSup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</m:d>
                          </m:e>
                          <m:sup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</m:sSup>
                      </m:den>
                    </m:f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,</m:t>
                    </m:r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𝑐</m:t>
                    </m:r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=</m:t>
                    </m:r>
                    <m:f>
                      <m:f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𝐶</m:t>
                        </m:r>
                      </m:num>
                      <m:den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100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000249" y="2819400"/>
              <a:ext cx="4895851" cy="618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Cambria Math"/>
                  <a:cs typeface="+mn-cs"/>
                </a:rPr>
                <a:t>𝑃=100𝑐/𝑦 [1−(1+𝑦)^(−𝑁) ]+100/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(1+𝑦)^𝑁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Cambria Math"/>
                  <a:cs typeface="+mn-cs"/>
                </a:rPr>
                <a:t>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Cambria Math"/>
                  <a:cs typeface="+mn-cs"/>
                </a:rPr>
                <a:t>,𝑐=𝐶/100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466724</xdr:colOff>
      <xdr:row>18</xdr:row>
      <xdr:rowOff>152400</xdr:rowOff>
    </xdr:from>
    <xdr:ext cx="6067425" cy="11925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295524" y="3438525"/>
              <a:ext cx="6067425" cy="1192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/>
                      </a:rPr>
                      <m:t>𝑃</m:t>
                    </m:r>
                    <m:limLow>
                      <m:limLowPr>
                        <m:ctrlPr>
                          <a:rPr lang="en-US" sz="1600" b="0" i="1">
                            <a:latin typeface="Cambria Math"/>
                          </a:rPr>
                        </m:ctrlPr>
                      </m:limLowPr>
                      <m:e>
                        <m:groupChr>
                          <m:groupChrPr>
                            <m:chr m:val="⏟"/>
                            <m:ctrlPr>
                              <a:rPr lang="en-US" sz="1600" b="0" i="1">
                                <a:latin typeface="Cambria Math"/>
                              </a:rPr>
                            </m:ctrlPr>
                          </m:groupChrPr>
                          <m:e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=</m:t>
                            </m:r>
                            <m:f>
                              <m:f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f>
                                  <m:fPr>
                                    <m:ctrlP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num>
                                  <m:den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num>
                              <m:den>
                                <m:d>
                                  <m:dPr>
                                    <m:ctrlP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1+</m:t>
                                    </m:r>
                                    <m:f>
                                      <m:fPr>
                                        <m:ctrlPr>
                                          <a:rPr kumimoji="0" lang="en-US" sz="1600" b="0" i="1" u="none" strike="noStrike" kern="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prstClr val="black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kumimoji="0" lang="en-US" sz="1600" b="0" i="1" u="none" strike="noStrike" kern="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prstClr val="black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num>
                                      <m:den>
                                        <m:r>
                                          <a:rPr kumimoji="0" lang="en-US" sz="1600" b="0" i="1" u="none" strike="noStrike" kern="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prstClr val="black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den>
                                    </m:f>
                                  </m:e>
                                </m:d>
                              </m:den>
                            </m:f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f>
                                  <m:fPr>
                                    <m:ctrlP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num>
                                  <m:den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num>
                              <m:den>
                                <m:sSup>
                                  <m:sSupPr>
                                    <m:ctrlP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kumimoji="0" lang="en-US" sz="1600" b="0" i="1" u="none" strike="noStrike" kern="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prstClr val="black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0" lang="en-US" sz="1600" b="0" i="1" u="none" strike="noStrike" kern="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prstClr val="black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1+</m:t>
                                        </m:r>
                                        <m:f>
                                          <m:fPr>
                                            <m:ctrlPr>
                                              <a:rPr kumimoji="0" lang="en-US" sz="1600" b="0" i="1" u="none" strike="noStrike" kern="0" cap="none" spc="0" normalizeH="0" baseline="0" noProof="0">
                                                <a:ln>
                                                  <a:noFill/>
                                                </a:ln>
                                                <a:solidFill>
                                                  <a:prstClr val="black"/>
                                                </a:solidFill>
                                                <a:effectLst/>
                                                <a:uLnTx/>
                                                <a:uFillTx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kumimoji="0" lang="en-US" sz="1600" b="0" i="1" u="none" strike="noStrike" kern="0" cap="none" spc="0" normalizeH="0" baseline="0" noProof="0">
                                                <a:ln>
                                                  <a:noFill/>
                                                </a:ln>
                                                <a:solidFill>
                                                  <a:prstClr val="black"/>
                                                </a:solidFill>
                                                <a:effectLst/>
                                                <a:uLnTx/>
                                                <a:uFillTx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𝑦</m:t>
                                            </m:r>
                                          </m:num>
                                          <m:den>
                                            <m:r>
                                              <a:rPr kumimoji="0" lang="en-US" sz="1600" b="0" i="1" u="none" strike="noStrike" kern="0" cap="none" spc="0" normalizeH="0" baseline="0" noProof="0">
                                                <a:ln>
                                                  <a:noFill/>
                                                </a:ln>
                                                <a:solidFill>
                                                  <a:prstClr val="black"/>
                                                </a:solidFill>
                                                <a:effectLst/>
                                                <a:uLnTx/>
                                                <a:uFillTx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den>
                                        </m:f>
                                      </m:e>
                                    </m:d>
                                  </m:e>
                                  <m:sup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+…+</m:t>
                            </m:r>
                            <m:f>
                              <m:f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f>
                                  <m:fPr>
                                    <m:ctrlP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num>
                                  <m:den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num>
                              <m:den>
                                <m:sSup>
                                  <m:sSupPr>
                                    <m:ctrlP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kumimoji="0" lang="en-US" sz="1600" b="0" i="1" u="none" strike="noStrike" kern="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prstClr val="black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0" lang="en-US" sz="1600" b="0" i="1" u="none" strike="noStrike" kern="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prstClr val="black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1+</m:t>
                                        </m:r>
                                        <m:f>
                                          <m:fPr>
                                            <m:ctrlPr>
                                              <a:rPr kumimoji="0" lang="en-US" sz="1600" b="0" i="1" u="none" strike="noStrike" kern="0" cap="none" spc="0" normalizeH="0" baseline="0" noProof="0">
                                                <a:ln>
                                                  <a:noFill/>
                                                </a:ln>
                                                <a:solidFill>
                                                  <a:prstClr val="black"/>
                                                </a:solidFill>
                                                <a:effectLst/>
                                                <a:uLnTx/>
                                                <a:uFillTx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kumimoji="0" lang="en-US" sz="1600" b="0" i="1" u="none" strike="noStrike" kern="0" cap="none" spc="0" normalizeH="0" baseline="0" noProof="0">
                                                <a:ln>
                                                  <a:noFill/>
                                                </a:ln>
                                                <a:solidFill>
                                                  <a:prstClr val="black"/>
                                                </a:solidFill>
                                                <a:effectLst/>
                                                <a:uLnTx/>
                                                <a:uFillTx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𝑦</m:t>
                                            </m:r>
                                          </m:num>
                                          <m:den>
                                            <m:r>
                                              <a:rPr kumimoji="0" lang="en-US" sz="1600" b="0" i="1" u="none" strike="noStrike" kern="0" cap="none" spc="0" normalizeH="0" baseline="0" noProof="0">
                                                <a:ln>
                                                  <a:noFill/>
                                                </a:ln>
                                                <a:solidFill>
                                                  <a:prstClr val="black"/>
                                                </a:solidFill>
                                                <a:effectLst/>
                                                <a:uLnTx/>
                                                <a:uFillTx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den>
                                        </m:f>
                                      </m:e>
                                    </m:d>
                                  </m:e>
                                  <m:sup>
                                    <m:sSup>
                                      <m:sSupPr>
                                        <m:ctrlPr>
                                          <a:rPr kumimoji="0" lang="en-US" sz="1600" b="0" i="1" u="none" strike="noStrike" kern="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prstClr val="black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kumimoji="0" lang="en-US" sz="1600" b="0" i="1" u="none" strike="noStrike" kern="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prstClr val="black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𝑁</m:t>
                                        </m:r>
                                      </m:e>
                                      <m:sup>
                                        <m:r>
                                          <a:rPr kumimoji="0" lang="en-US" sz="1600" b="0" i="1" u="none" strike="noStrike" kern="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prstClr val="black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′</m:t>
                                        </m:r>
                                      </m:sup>
                                    </m:sSup>
                                  </m:sup>
                                </m:sSup>
                              </m:den>
                            </m:f>
                          </m:e>
                        </m:groupChr>
                      </m:e>
                      <m:lim>
                        <m:r>
                          <a:rPr lang="en-US" sz="1600" b="0" i="1">
                            <a:latin typeface="Cambria Math"/>
                          </a:rPr>
                          <m:t>𝑎𝑛𝑛𝑢𝑖𝑡𝑦</m:t>
                        </m:r>
                      </m:lim>
                    </m:limLow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100</m:t>
                        </m:r>
                      </m:num>
                      <m:den>
                        <m:sSup>
                          <m:sSup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f>
                                  <m:fPr>
                                    <m:ctrlP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num>
                                  <m:den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sSup>
                              <m:sSup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𝑁</m:t>
                                </m:r>
                              </m:e>
                              <m:sup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p>
                            </m:sSup>
                          </m:sup>
                        </m:sSup>
                      </m:den>
                    </m:f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+mn-ea"/>
                        <a:cs typeface="+mn-cs"/>
                      </a:rPr>
                      <m:t>,</m:t>
                    </m:r>
                    <m:sSup>
                      <m:sSup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𝑁</m:t>
                        </m:r>
                      </m:e>
                      <m:sup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+mn-ea"/>
                        <a:cs typeface="+mn-cs"/>
                      </a:rPr>
                      <m:t>𝑁</m:t>
                    </m:r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×2</m:t>
                    </m:r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295524" y="3438525"/>
              <a:ext cx="6067425" cy="1192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600" b="0" i="0">
                  <a:latin typeface="Cambria Math"/>
                </a:rPr>
                <a:t>𝑃 ⏟(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=(𝐶/2)/((1+𝑦/2) )+(𝐶/2)/(1+𝑦/2)^2 +…+(𝐶/2)/(1+𝑦/2)^(𝑁^′ ) )┬</a:t>
              </a:r>
              <a:r>
                <a:rPr lang="en-US" sz="1600" b="0" i="0">
                  <a:latin typeface="Cambria Math"/>
                </a:rPr>
                <a:t>𝑎𝑛𝑛𝑢𝑖𝑡𝑦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+100/(1+𝑦/2)^(𝑁^′ ) ,𝑁^′=𝑁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Cambria Math"/>
                  <a:cs typeface="+mn-cs"/>
                </a:rPr>
                <a:t>×2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3</xdr:col>
      <xdr:colOff>285750</xdr:colOff>
      <xdr:row>25</xdr:row>
      <xdr:rowOff>19050</xdr:rowOff>
    </xdr:from>
    <xdr:ext cx="4895851" cy="843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114550" y="4638675"/>
              <a:ext cx="4895851" cy="843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𝑃</m:t>
                    </m:r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=</m:t>
                    </m:r>
                    <m:f>
                      <m:f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100</m:t>
                        </m:r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𝑦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1−</m:t>
                        </m:r>
                        <m:sSup>
                          <m:sSup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Cambria Math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Cambria Math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1+</m:t>
                                </m:r>
                                <m:f>
                                  <m:fPr>
                                    <m:ctrlP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num>
                                  <m:den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sSup>
                              <m:sSup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𝑁</m:t>
                                </m:r>
                              </m:e>
                              <m:sup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p>
                            </m:sSup>
                          </m:sup>
                        </m:sSup>
                      </m:e>
                    </m:d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+</m:t>
                    </m:r>
                    <m:f>
                      <m:f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100</m:t>
                        </m:r>
                      </m:num>
                      <m:den>
                        <m:sSup>
                          <m:sSup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f>
                                  <m:fPr>
                                    <m:ctrlP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num>
                                  <m:den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sSup>
                              <m:sSup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𝑁</m:t>
                                </m:r>
                              </m:e>
                              <m:sup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p>
                            </m:sSup>
                          </m:sup>
                        </m:sSup>
                      </m:den>
                    </m:f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,</m:t>
                    </m:r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𝑐</m:t>
                    </m:r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=</m:t>
                    </m:r>
                    <m:f>
                      <m:f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𝐶</m:t>
                        </m:r>
                      </m:num>
                      <m:den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100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114550" y="4638675"/>
              <a:ext cx="4895851" cy="843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Cambria Math"/>
                  <a:cs typeface="+mn-cs"/>
                </a:rPr>
                <a:t>𝑃=100𝑐/𝑦 [1−(1+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𝑦/2)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Cambria Math"/>
                  <a:cs typeface="+mn-cs"/>
                </a:rPr>
                <a:t>^(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〖−𝑁〗^′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Cambria Math"/>
                  <a:cs typeface="+mn-cs"/>
                </a:rPr>
                <a:t>)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 ]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Cambria Math"/>
                  <a:cs typeface="+mn-cs"/>
                </a:rPr>
                <a:t>+100/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(1+𝑦/2)^(𝑁^′ )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Cambria Math"/>
                  <a:cs typeface="+mn-cs"/>
                </a:rPr>
                <a:t>,𝑐=𝐶/100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257174</xdr:colOff>
      <xdr:row>72</xdr:row>
      <xdr:rowOff>4762</xdr:rowOff>
    </xdr:from>
    <xdr:ext cx="1533525" cy="597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085974" y="5386387"/>
              <a:ext cx="1533525" cy="597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𝑃</m:t>
                    </m:r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=</m:t>
                    </m:r>
                    <m:f>
                      <m:f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100</m:t>
                        </m:r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𝑦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085974" y="5386387"/>
              <a:ext cx="1533525" cy="597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Cambria Math"/>
                  <a:cs typeface="+mn-cs"/>
                </a:rPr>
                <a:t>𝑃=100𝑐/𝑦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390525</xdr:colOff>
      <xdr:row>74</xdr:row>
      <xdr:rowOff>152400</xdr:rowOff>
    </xdr:from>
    <xdr:ext cx="1838325" cy="5533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219325" y="5915025"/>
              <a:ext cx="1838325" cy="5533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</m:ctrlPr>
                      </m:sSubPr>
                      <m:e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𝑐𝑢𝑟𝑟𝑒𝑛𝑡</m:t>
                        </m:r>
                      </m:sub>
                    </m:sSub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=</m:t>
                    </m:r>
                    <m:f>
                      <m:f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100</m:t>
                        </m:r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219325" y="5915025"/>
              <a:ext cx="1838325" cy="5533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Cambria Math"/>
                  <a:cs typeface="+mn-cs"/>
                </a:rPr>
                <a:t>𝑦_𝑐𝑢𝑟𝑟𝑒𝑛𝑡=100𝑐/𝑃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8</xdr:col>
      <xdr:colOff>161923</xdr:colOff>
      <xdr:row>36</xdr:row>
      <xdr:rowOff>33336</xdr:rowOff>
    </xdr:from>
    <xdr:to>
      <xdr:col>21</xdr:col>
      <xdr:colOff>66674</xdr:colOff>
      <xdr:row>62</xdr:row>
      <xdr:rowOff>19049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38100</xdr:colOff>
      <xdr:row>83</xdr:row>
      <xdr:rowOff>23812</xdr:rowOff>
    </xdr:from>
    <xdr:ext cx="4629150" cy="9366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647700" y="15359062"/>
              <a:ext cx="4629150" cy="936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600" b="0" i="1">
                            <a:latin typeface="Cambria Math"/>
                          </a:rPr>
                          <m:t>0</m:t>
                        </m:r>
                      </m:sub>
                    </m:sSub>
                    <m:r>
                      <a:rPr lang="en-US" sz="16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latin typeface="Cambria Math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US" sz="16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/>
                              </a:rPr>
                              <m:t>𝐶</m:t>
                            </m:r>
                          </m:num>
                          <m:den>
                            <m:r>
                              <a:rPr lang="en-US" sz="1600" b="0" i="1">
                                <a:latin typeface="Cambria Math"/>
                              </a:rPr>
                              <m:t>2</m:t>
                            </m:r>
                          </m:den>
                        </m:f>
                      </m:num>
                      <m:den>
                        <m:r>
                          <a:rPr lang="en-US" sz="1600" b="0" i="1">
                            <a:latin typeface="Cambria Math"/>
                          </a:rPr>
                          <m:t>1+</m:t>
                        </m:r>
                        <m:f>
                          <m:fPr>
                            <m:ctrlPr>
                              <a:rPr lang="en-US" sz="16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/>
                              </a:rPr>
                              <m:t>𝑦</m:t>
                            </m:r>
                          </m:num>
                          <m:den>
                            <m:r>
                              <a:rPr lang="en-US" sz="1600" b="0" i="1">
                                <a:latin typeface="Cambria Math"/>
                              </a:rPr>
                              <m:t>2</m:t>
                            </m:r>
                          </m:den>
                        </m:f>
                      </m:den>
                    </m:f>
                    <m:r>
                      <a:rPr lang="en-US" sz="1600" b="0" i="1">
                        <a:latin typeface="Cambria Math"/>
                      </a:rPr>
                      <m:t>+</m:t>
                    </m:r>
                    <m:f>
                      <m:f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f>
                          <m:f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𝐶</m:t>
                            </m:r>
                          </m:num>
                          <m:den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num>
                      <m:den>
                        <m:sSup>
                          <m:sSup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f>
                                  <m:fPr>
                                    <m:ctrlP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num>
                                  <m:den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+mn-ea"/>
                        <a:cs typeface="+mn-cs"/>
                      </a:rPr>
                      <m:t>+…+</m:t>
                    </m:r>
                    <m:f>
                      <m:f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100+</m:t>
                        </m:r>
                        <m:f>
                          <m:f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𝐶</m:t>
                            </m:r>
                          </m:num>
                          <m:den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num>
                      <m:den>
                        <m:sSup>
                          <m:sSup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f>
                                  <m:fPr>
                                    <m:ctrlP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num>
                                  <m:den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𝑁</m:t>
                            </m:r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Cambria Math"/>
                                <a:cs typeface="+mn-cs"/>
                              </a:rPr>
                              <m:t>×</m:t>
                            </m:r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647700" y="15359062"/>
              <a:ext cx="4629150" cy="936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b="0" i="0">
                  <a:latin typeface="Cambria Math"/>
                </a:rPr>
                <a:t>𝑃</a:t>
              </a:r>
              <a:r>
                <a:rPr lang="ru-RU" sz="1600" b="0" i="0">
                  <a:latin typeface="Cambria Math"/>
                </a:rPr>
                <a:t>_</a:t>
              </a:r>
              <a:r>
                <a:rPr lang="en-US" sz="1600" b="0" i="0">
                  <a:latin typeface="Cambria Math"/>
                </a:rPr>
                <a:t>0=(𝐶/2)/(1+𝑦/2)+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(𝐶/2)/(1+𝑦/2)^2 +…+(100+𝐶/2)/(1+𝑦/2)^(𝑁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Cambria Math"/>
                  <a:cs typeface="+mn-cs"/>
                </a:rPr>
                <a:t>×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2)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152400</xdr:colOff>
      <xdr:row>88</xdr:row>
      <xdr:rowOff>95250</xdr:rowOff>
    </xdr:from>
    <xdr:ext cx="4010024" cy="9366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762000" y="16383000"/>
              <a:ext cx="4010024" cy="936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/>
                          </a:rPr>
                          <m:t>𝑃</m:t>
                        </m:r>
                      </m:e>
                      <m:sub>
                        <m:f>
                          <m:fPr>
                            <m:ctrlPr>
                              <a:rPr lang="ru-RU" sz="160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lang="en-US" sz="1600" b="0" i="1">
                                <a:latin typeface="Cambria Math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n-US" sz="16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𝐶</m:t>
                        </m:r>
                      </m:num>
                      <m:den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US" sz="1600" b="0" i="1">
                            <a:latin typeface="Cambria Math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US" sz="16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/>
                              </a:rPr>
                              <m:t>𝐶</m:t>
                            </m:r>
                          </m:num>
                          <m:den>
                            <m:r>
                              <a:rPr lang="en-US" sz="1600" b="0" i="1">
                                <a:latin typeface="Cambria Math"/>
                              </a:rPr>
                              <m:t>2</m:t>
                            </m:r>
                          </m:den>
                        </m:f>
                      </m:num>
                      <m:den>
                        <m:r>
                          <a:rPr lang="en-US" sz="1600" b="0" i="1">
                            <a:latin typeface="Cambria Math"/>
                          </a:rPr>
                          <m:t>1+</m:t>
                        </m:r>
                        <m:f>
                          <m:fPr>
                            <m:ctrlPr>
                              <a:rPr lang="en-US" sz="16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/>
                              </a:rPr>
                              <m:t>𝑦</m:t>
                            </m:r>
                          </m:num>
                          <m:den>
                            <m:r>
                              <a:rPr lang="en-US" sz="1600" b="0" i="1">
                                <a:latin typeface="Cambria Math"/>
                              </a:rPr>
                              <m:t>2</m:t>
                            </m:r>
                          </m:den>
                        </m:f>
                      </m:den>
                    </m:f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+mn-ea"/>
                        <a:cs typeface="+mn-cs"/>
                      </a:rPr>
                      <m:t>+…+</m:t>
                    </m:r>
                    <m:f>
                      <m:f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100+</m:t>
                        </m:r>
                        <m:f>
                          <m:f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𝐶</m:t>
                            </m:r>
                          </m:num>
                          <m:den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num>
                      <m:den>
                        <m:sSup>
                          <m:sSup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f>
                                  <m:fPr>
                                    <m:ctrlP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num>
                                  <m:den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𝑁</m:t>
                            </m:r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Cambria Math"/>
                                <a:cs typeface="+mn-cs"/>
                              </a:rPr>
                              <m:t>×</m:t>
                            </m:r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2−1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762000" y="16383000"/>
              <a:ext cx="4010024" cy="936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b="0" i="0">
                  <a:latin typeface="Cambria Math"/>
                </a:rPr>
                <a:t>𝑃</a:t>
              </a:r>
              <a:r>
                <a:rPr lang="ru-RU" sz="1600" b="0" i="0">
                  <a:latin typeface="Cambria Math"/>
                </a:rPr>
                <a:t>_(</a:t>
              </a:r>
              <a:r>
                <a:rPr lang="en-US" sz="1600" b="0" i="0">
                  <a:latin typeface="Cambria Math"/>
                </a:rPr>
                <a:t>1</a:t>
              </a:r>
              <a:r>
                <a:rPr lang="ru-RU" sz="1600" b="0" i="0">
                  <a:latin typeface="Cambria Math"/>
                </a:rPr>
                <a:t>/</a:t>
              </a:r>
              <a:r>
                <a:rPr lang="en-US" sz="1600" b="0" i="0">
                  <a:latin typeface="Cambria Math"/>
                </a:rPr>
                <a:t>2</a:t>
              </a:r>
              <a:r>
                <a:rPr lang="ru-RU" sz="1600" b="0" i="0">
                  <a:latin typeface="Cambria Math"/>
                </a:rPr>
                <a:t>)</a:t>
              </a:r>
              <a:r>
                <a:rPr lang="en-US" sz="1600" b="0" i="0">
                  <a:latin typeface="Cambria Math"/>
                </a:rPr>
                <a:t>=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𝐶/2+</a:t>
              </a:r>
              <a:r>
                <a:rPr lang="en-US" sz="1600" b="0" i="0">
                  <a:latin typeface="Cambria Math"/>
                </a:rPr>
                <a:t>(𝐶/2)/(1+𝑦/2)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+…+(100+𝐶/2)/(1+𝑦/2)^(𝑁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Cambria Math"/>
                  <a:cs typeface="+mn-cs"/>
                </a:rPr>
                <a:t>×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2−1)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438149</xdr:colOff>
      <xdr:row>93</xdr:row>
      <xdr:rowOff>185737</xdr:rowOff>
    </xdr:from>
    <xdr:ext cx="3333751" cy="7287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047749" y="17425987"/>
              <a:ext cx="3333751" cy="728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0" lang="ru-RU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f>
                          <m:fPr>
                            <m:ctrlPr>
                              <a:rPr kumimoji="0" lang="ru-RU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𝑦</m:t>
                            </m:r>
                          </m:num>
                          <m:den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⇒</m:t>
                    </m:r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𝑦</m:t>
                    </m:r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=2</m:t>
                    </m:r>
                    <m:d>
                      <m:d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Cambria Math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Cambria Math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f>
                                  <m:fPr>
                                    <m:ctrlP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Cambria Math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Cambria Math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Cambria Math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Cambria Math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047749" y="17425987"/>
              <a:ext cx="3333751" cy="728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𝑃</a:t>
              </a:r>
              <a:r>
                <a:rPr kumimoji="0" lang="ru-RU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_(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1</a:t>
              </a:r>
              <a:r>
                <a:rPr kumimoji="0" lang="ru-RU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/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2</a:t>
              </a:r>
              <a:r>
                <a:rPr kumimoji="0" lang="ru-RU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)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=𝑃_0 (1+𝑦/2)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Cambria Math"/>
                  <a:cs typeface="+mn-cs"/>
                </a:rPr>
                <a:t>⇒𝑦=2(𝑃_(1/2)/𝑃_0 −1)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38100</xdr:colOff>
      <xdr:row>120</xdr:row>
      <xdr:rowOff>76200</xdr:rowOff>
    </xdr:from>
    <xdr:to>
      <xdr:col>17</xdr:col>
      <xdr:colOff>514350</xdr:colOff>
      <xdr:row>152</xdr:row>
      <xdr:rowOff>76200</xdr:rowOff>
    </xdr:to>
    <xdr:pic>
      <xdr:nvPicPr>
        <xdr:cNvPr id="12" name="Picture 1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4153"/>
        <a:stretch/>
      </xdr:blipFill>
      <xdr:spPr bwMode="auto">
        <a:xfrm>
          <a:off x="647700" y="18840450"/>
          <a:ext cx="9010650" cy="609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47625</xdr:colOff>
      <xdr:row>153</xdr:row>
      <xdr:rowOff>180975</xdr:rowOff>
    </xdr:from>
    <xdr:to>
      <xdr:col>17</xdr:col>
      <xdr:colOff>523875</xdr:colOff>
      <xdr:row>183</xdr:row>
      <xdr:rowOff>66675</xdr:rowOff>
    </xdr:to>
    <xdr:pic>
      <xdr:nvPicPr>
        <xdr:cNvPr id="13" name="Picture 2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5231725"/>
          <a:ext cx="9010650" cy="560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28575</xdr:colOff>
      <xdr:row>104</xdr:row>
      <xdr:rowOff>4762</xdr:rowOff>
    </xdr:from>
    <xdr:ext cx="5819774" cy="8040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638175" y="19340512"/>
              <a:ext cx="5819774" cy="804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6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/>
                          </a:rPr>
                          <m:t>3,125</m:t>
                        </m:r>
                      </m:num>
                      <m:den>
                        <m:r>
                          <a:rPr lang="en-US" sz="1600" b="0" i="1">
                            <a:latin typeface="Cambria Math"/>
                          </a:rPr>
                          <m:t>1+</m:t>
                        </m:r>
                        <m:f>
                          <m:fPr>
                            <m:ctrlPr>
                              <a:rPr lang="en-US" sz="16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/>
                              </a:rPr>
                              <m:t>𝑦</m:t>
                            </m:r>
                          </m:num>
                          <m:den>
                            <m:r>
                              <a:rPr lang="en-US" sz="1600" b="0" i="1">
                                <a:latin typeface="Cambria Math"/>
                              </a:rPr>
                              <m:t>2</m:t>
                            </m:r>
                          </m:den>
                        </m:f>
                      </m:den>
                    </m:f>
                    <m:r>
                      <a:rPr lang="en-US" sz="1600" b="0" i="1">
                        <a:latin typeface="Cambria Math"/>
                      </a:rPr>
                      <m:t>+</m:t>
                    </m:r>
                    <m:f>
                      <m:fPr>
                        <m:ctrlPr>
                          <a:rPr kumimoji="0" lang="ru-RU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3,125</m:t>
                        </m:r>
                      </m:num>
                      <m:den>
                        <m:sSup>
                          <m:sSup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f>
                                  <m:fPr>
                                    <m:ctrlP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num>
                                  <m:den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kumimoji="0" lang="ru-RU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3,125</m:t>
                        </m:r>
                      </m:num>
                      <m:den>
                        <m:sSup>
                          <m:sSup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f>
                                  <m:fPr>
                                    <m:ctrlP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num>
                                  <m:den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den>
                    </m:f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kumimoji="0" lang="ru-RU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103,125</m:t>
                        </m:r>
                      </m:num>
                      <m:den>
                        <m:sSup>
                          <m:sSup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f>
                                  <m:fPr>
                                    <m:ctrlP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num>
                                  <m:den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</m:den>
                    </m:f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+mn-ea"/>
                        <a:cs typeface="+mn-cs"/>
                      </a:rPr>
                      <m:t>=102+18,125</m:t>
                    </m:r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Cambria Math"/>
                        <a:cs typeface="+mn-cs"/>
                      </a:rPr>
                      <m:t>×</m:t>
                    </m:r>
                    <m:f>
                      <m:f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Cambria Math"/>
                            <a:cs typeface="+mn-cs"/>
                          </a:rPr>
                          <m:t>32</m:t>
                        </m:r>
                      </m:den>
                    </m:f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638175" y="19340512"/>
              <a:ext cx="5819774" cy="804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b="0" i="0">
                  <a:latin typeface="Cambria Math"/>
                </a:rPr>
                <a:t>3,125</a:t>
              </a:r>
              <a:r>
                <a:rPr lang="ru-RU" sz="1600" b="0" i="0">
                  <a:latin typeface="Cambria Math"/>
                </a:rPr>
                <a:t>/(</a:t>
              </a:r>
              <a:r>
                <a:rPr lang="en-US" sz="1600" b="0" i="0">
                  <a:latin typeface="Cambria Math"/>
                </a:rPr>
                <a:t>1+𝑦/2</a:t>
              </a:r>
              <a:r>
                <a:rPr lang="ru-RU" sz="1600" b="0" i="0">
                  <a:latin typeface="Cambria Math"/>
                </a:rPr>
                <a:t>)</a:t>
              </a:r>
              <a:r>
                <a:rPr lang="en-US" sz="1600" b="0" i="0">
                  <a:latin typeface="Cambria Math"/>
                </a:rPr>
                <a:t>+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3,125</a:t>
              </a:r>
              <a:r>
                <a:rPr kumimoji="0" lang="ru-RU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/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(1+𝑦/2)^2 +3,125</a:t>
              </a:r>
              <a:r>
                <a:rPr kumimoji="0" lang="ru-RU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/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(1+𝑦/2)^3 +103,125</a:t>
              </a:r>
              <a:r>
                <a:rPr kumimoji="0" lang="ru-RU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/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(1+𝑦/2)^4 =102+18,125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Cambria Math"/>
                  <a:cs typeface="+mn-cs"/>
                </a:rPr>
                <a:t>×1/32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1</xdr:col>
      <xdr:colOff>76199</xdr:colOff>
      <xdr:row>108</xdr:row>
      <xdr:rowOff>157162</xdr:rowOff>
    </xdr:from>
    <xdr:ext cx="7353301" cy="5827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685799" y="20254912"/>
              <a:ext cx="7353301" cy="582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+mn-ea"/>
                        <a:cs typeface="+mn-cs"/>
                      </a:rPr>
                      <m:t>3,125</m:t>
                    </m:r>
                    <m:sSup>
                      <m:sSup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1+</m:t>
                            </m:r>
                            <m:f>
                              <m:f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num>
                              <m:den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+mn-ea"/>
                        <a:cs typeface="+mn-cs"/>
                      </a:rPr>
                      <m:t>+3,125</m:t>
                    </m:r>
                    <m:sSup>
                      <m:sSup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1+</m:t>
                            </m:r>
                            <m:f>
                              <m:f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num>
                              <m:den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+mn-ea"/>
                        <a:cs typeface="+mn-cs"/>
                      </a:rPr>
                      <m:t>+3,125</m:t>
                    </m:r>
                    <m:d>
                      <m:d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𝑦</m:t>
                            </m:r>
                          </m:num>
                          <m:den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kumimoji="0" lang="en-US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/>
                        <a:ea typeface="+mn-ea"/>
                        <a:cs typeface="+mn-cs"/>
                      </a:rPr>
                      <m:t>+103,125=102,5664</m:t>
                    </m:r>
                    <m:sSup>
                      <m:sSupPr>
                        <m:ctrlP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1+</m:t>
                            </m:r>
                            <m:f>
                              <m:f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num>
                              <m:den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kumimoji="0" lang="en-US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685799" y="20254912"/>
              <a:ext cx="7353301" cy="582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3,125(1+𝑦/2)^3+3,125(1+𝑦/2)^2+3,125(1+𝑦/2)+103,125=102,5664(1+𝑦/2)^4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67</xdr:rowOff>
    </xdr:from>
    <xdr:to>
      <xdr:col>11</xdr:col>
      <xdr:colOff>48675</xdr:colOff>
      <xdr:row>12</xdr:row>
      <xdr:rowOff>27671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67"/>
          <a:ext cx="6840000" cy="17421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38101</xdr:colOff>
      <xdr:row>375</xdr:row>
      <xdr:rowOff>90488</xdr:rowOff>
    </xdr:from>
    <xdr:to>
      <xdr:col>11</xdr:col>
      <xdr:colOff>358876</xdr:colOff>
      <xdr:row>391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38099</xdr:colOff>
      <xdr:row>406</xdr:row>
      <xdr:rowOff>119062</xdr:rowOff>
    </xdr:from>
    <xdr:ext cx="3962399" cy="1002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47699" y="6691312"/>
              <a:ext cx="3962399" cy="1002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600" b="0" i="1">
                            <a:latin typeface="Cambria Math"/>
                          </a:rPr>
                          <m:t>𝑡</m:t>
                        </m:r>
                      </m:sub>
                    </m:sSub>
                    <m:r>
                      <a:rPr lang="en-US" sz="1600" b="0" i="1">
                        <a:latin typeface="Cambria Math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600" b="0" i="1">
                            <a:latin typeface="Cambria Math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600" b="0" i="1">
                            <a:latin typeface="Cambria Math"/>
                          </a:rPr>
                          <m:t>𝑗</m:t>
                        </m:r>
                        <m:r>
                          <a:rPr lang="en-US" sz="1600" b="0" i="1">
                            <a:latin typeface="Cambria Math"/>
                          </a:rPr>
                          <m:t>=0</m:t>
                        </m:r>
                      </m:sub>
                      <m:sup>
                        <m:r>
                          <a:rPr lang="en-US" sz="1600" b="0" i="1">
                            <a:latin typeface="Cambria Math"/>
                          </a:rPr>
                          <m:t>𝑁</m:t>
                        </m:r>
                        <m:r>
                          <a:rPr lang="en-US" sz="1600" b="0" i="1">
                            <a:latin typeface="Cambria Math"/>
                          </a:rPr>
                          <m:t>−1</m:t>
                        </m:r>
                      </m:sup>
                      <m:e>
                        <m:f>
                          <m:fPr>
                            <m:ctrlPr>
                              <a:rPr lang="en-US" sz="1600" b="0" i="1">
                                <a:latin typeface="Cambria Math"/>
                              </a:rPr>
                            </m:ctrlPr>
                          </m:fPr>
                          <m:num>
                            <m:f>
                              <m:fPr>
                                <m:ctrlPr>
                                  <a:rPr lang="en-US" sz="16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en-US" sz="1600" b="0" i="1">
                                    <a:latin typeface="Cambria Math"/>
                                  </a:rPr>
                                  <m:t>𝐶</m:t>
                                </m:r>
                              </m:num>
                              <m:den>
                                <m:r>
                                  <a:rPr lang="en-US" sz="1600" b="0" i="1">
                                    <a:latin typeface="Cambria Math"/>
                                  </a:rPr>
                                  <m:t>2</m:t>
                                </m:r>
                              </m:den>
                            </m:f>
                          </m:num>
                          <m:den>
                            <m:sSup>
                              <m:sSupPr>
                                <m:ctrlPr>
                                  <a:rPr lang="en-US" sz="1600" b="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6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600" b="0" i="1">
                                        <a:latin typeface="Cambria Math"/>
                                      </a:rPr>
                                      <m:t>1+</m:t>
                                    </m:r>
                                    <m:f>
                                      <m:fPr>
                                        <m:ctrlPr>
                                          <a:rPr lang="en-US" sz="1600" b="0" i="1">
                                            <a:latin typeface="Cambria Math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US" sz="1600" b="0" i="1">
                                            <a:latin typeface="Cambria Math"/>
                                          </a:rPr>
                                          <m:t>𝑦</m:t>
                                        </m:r>
                                      </m:num>
                                      <m:den>
                                        <m:r>
                                          <a:rPr lang="en-US" sz="1600" b="0" i="1">
                                            <a:latin typeface="Cambria Math"/>
                                          </a:rPr>
                                          <m:t>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en-US" sz="1600" b="0" i="1">
                                    <a:latin typeface="Cambria Math"/>
                                  </a:rPr>
                                  <m:t>𝑗</m:t>
                                </m:r>
                                <m:r>
                                  <a:rPr lang="en-US" sz="1600" b="0" i="1">
                                    <a:latin typeface="Cambria Math"/>
                                  </a:rPr>
                                  <m:t>+</m:t>
                                </m:r>
                                <m:f>
                                  <m:fPr>
                                    <m:ctrlPr>
                                      <a:rPr lang="en-US" sz="1600" b="0" i="1">
                                        <a:latin typeface="Cambria Math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600" b="0" i="1">
                                        <a:latin typeface="Cambria Math"/>
                                      </a:rPr>
                                      <m:t>𝑧</m:t>
                                    </m:r>
                                  </m:num>
                                  <m:den>
                                    <m:r>
                                      <a:rPr lang="en-US" sz="1600" b="0" i="1">
                                        <a:latin typeface="Cambria Math"/>
                                      </a:rPr>
                                      <m:t>𝑥</m:t>
                                    </m:r>
                                  </m:den>
                                </m:f>
                              </m:sup>
                            </m:sSup>
                          </m:den>
                        </m:f>
                      </m:e>
                    </m:nary>
                    <m:r>
                      <a:rPr lang="en-US" sz="1600" b="0" i="1">
                        <a:latin typeface="Cambria Math"/>
                      </a:rPr>
                      <m:t>+</m:t>
                    </m:r>
                    <m:f>
                      <m:fPr>
                        <m:ctrlPr>
                          <a:rPr lang="en-US" sz="16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/>
                          </a:rPr>
                          <m:t>100</m:t>
                        </m:r>
                      </m:num>
                      <m:den>
                        <m:sSup>
                          <m:sSupPr>
                            <m:ctrlP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f>
                                  <m:fPr>
                                    <m:ctrlP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num>
                                  <m:den>
                                    <m:r>
                                      <a:rPr kumimoji="0" lang="en-US" sz="16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𝑁</m:t>
                            </m:r>
                            <m:r>
                              <a:rPr kumimoji="0" lang="en-US" sz="16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/>
                                <a:ea typeface="+mn-ea"/>
                                <a:cs typeface="+mn-cs"/>
                              </a:rPr>
                              <m:t>−1+</m:t>
                            </m:r>
                            <m:f>
                              <m:f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𝑧</m:t>
                                </m:r>
                              </m:num>
                              <m:den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den>
                            </m:f>
                          </m:sup>
                        </m:sSup>
                      </m:den>
                    </m:f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47699" y="6691312"/>
              <a:ext cx="3962399" cy="1002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b="0" i="0">
                  <a:latin typeface="Cambria Math"/>
                </a:rPr>
                <a:t>𝑃</a:t>
              </a:r>
              <a:r>
                <a:rPr lang="ru-RU" sz="1600" b="0" i="0">
                  <a:latin typeface="Cambria Math"/>
                </a:rPr>
                <a:t>_</a:t>
              </a:r>
              <a:r>
                <a:rPr lang="en-US" sz="1600" b="0" i="0">
                  <a:latin typeface="Cambria Math"/>
                </a:rPr>
                <a:t>𝑡=∑24_(𝑗=0)^(𝑁−1)▒(𝐶/2)/(1+𝑦/2)^(𝑗+𝑧/𝑥) +100/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(1+𝑦/2)^(𝑁−1+𝑧/𝑥) </a:t>
              </a:r>
              <a:endParaRPr lang="ru-RU" sz="1600"/>
            </a:p>
          </xdr:txBody>
        </xdr:sp>
      </mc:Fallback>
    </mc:AlternateContent>
    <xdr:clientData/>
  </xdr:oneCellAnchor>
  <xdr:twoCellAnchor>
    <xdr:from>
      <xdr:col>7</xdr:col>
      <xdr:colOff>276224</xdr:colOff>
      <xdr:row>404</xdr:row>
      <xdr:rowOff>47626</xdr:rowOff>
    </xdr:from>
    <xdr:to>
      <xdr:col>14</xdr:col>
      <xdr:colOff>217714</xdr:colOff>
      <xdr:row>413</xdr:row>
      <xdr:rowOff>139425</xdr:rowOff>
    </xdr:to>
    <xdr:grpSp>
      <xdr:nvGrpSpPr>
        <xdr:cNvPr id="40" name="Group 39"/>
        <xdr:cNvGrpSpPr/>
      </xdr:nvGrpSpPr>
      <xdr:grpSpPr>
        <a:xfrm>
          <a:off x="5000624" y="6962776"/>
          <a:ext cx="4208690" cy="1806299"/>
          <a:chOff x="5008959" y="6445662"/>
          <a:chExt cx="3681413" cy="1228034"/>
        </a:xfrm>
      </xdr:grpSpPr>
      <xdr:grpSp>
        <xdr:nvGrpSpPr>
          <xdr:cNvPr id="38" name="Group 37"/>
          <xdr:cNvGrpSpPr/>
        </xdr:nvGrpSpPr>
        <xdr:grpSpPr>
          <a:xfrm>
            <a:off x="5008959" y="6445662"/>
            <a:ext cx="3681413" cy="1228034"/>
            <a:chOff x="4995182" y="6448383"/>
            <a:chExt cx="3695700" cy="1228034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6" name="TextBox 15"/>
                <xdr:cNvSpPr txBox="1"/>
              </xdr:nvSpPr>
              <xdr:spPr>
                <a:xfrm>
                  <a:off x="6416439" y="6668226"/>
                  <a:ext cx="234275" cy="42383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f>
                          <m:fPr>
                            <m:ctrlPr>
                              <a:rPr lang="ru-RU" sz="110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/>
                              </a:rPr>
                              <m:t>𝐶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den>
                        </m:f>
                      </m:oMath>
                    </m:oMathPara>
                  </a14:m>
                  <a:endParaRPr lang="ru-RU" sz="1100"/>
                </a:p>
              </xdr:txBody>
            </xdr:sp>
          </mc:Choice>
          <mc:Fallback xmlns="">
            <xdr:sp macro="" textlink="">
              <xdr:nvSpPr>
                <xdr:cNvPr id="16" name="TextBox 15"/>
                <xdr:cNvSpPr txBox="1"/>
              </xdr:nvSpPr>
              <xdr:spPr>
                <a:xfrm>
                  <a:off x="6416439" y="6668226"/>
                  <a:ext cx="234275" cy="42383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t">
                  <a:spAutoFit/>
                </a:bodyPr>
                <a:lstStyle/>
                <a:p>
                  <a:pPr/>
                  <a:r>
                    <a:rPr lang="en-US" sz="1100" b="0" i="0">
                      <a:latin typeface="Cambria Math"/>
                    </a:rPr>
                    <a:t>𝐶</a:t>
                  </a:r>
                  <a:r>
                    <a:rPr lang="ru-RU" sz="1100" b="0" i="0">
                      <a:latin typeface="Cambria Math"/>
                    </a:rPr>
                    <a:t>/</a:t>
                  </a:r>
                  <a:r>
                    <a:rPr lang="en-US" sz="1100" b="0" i="0">
                      <a:latin typeface="Cambria Math"/>
                    </a:rPr>
                    <a:t>2</a:t>
                  </a:r>
                  <a:endParaRPr lang="ru-RU" sz="1100"/>
                </a:p>
              </xdr:txBody>
            </xdr:sp>
          </mc:Fallback>
        </mc:AlternateContent>
        <xdr:grpSp>
          <xdr:nvGrpSpPr>
            <xdr:cNvPr id="37" name="Group 36"/>
            <xdr:cNvGrpSpPr/>
          </xdr:nvGrpSpPr>
          <xdr:grpSpPr>
            <a:xfrm>
              <a:off x="4995182" y="6448383"/>
              <a:ext cx="3695700" cy="1228034"/>
              <a:chOff x="4995182" y="6448383"/>
              <a:chExt cx="3695700" cy="1228034"/>
            </a:xfrm>
          </xdr:grpSpPr>
          <xdr:sp macro="" textlink="">
            <xdr:nvSpPr>
              <xdr:cNvPr id="20" name="Left Brace 19"/>
              <xdr:cNvSpPr/>
            </xdr:nvSpPr>
            <xdr:spPr>
              <a:xfrm rot="16200000">
                <a:off x="6801991" y="6359662"/>
                <a:ext cx="108000" cy="1803243"/>
              </a:xfrm>
              <a:prstGeom prst="leftBrac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ru-RU" sz="1100"/>
              </a:p>
            </xdr:txBody>
          </xdr:sp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22" name="TextBox 21"/>
                  <xdr:cNvSpPr txBox="1"/>
                </xdr:nvSpPr>
                <xdr:spPr>
                  <a:xfrm>
                    <a:off x="5583908" y="7296441"/>
                    <a:ext cx="234275" cy="379976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square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f>
                            <m:fPr>
                              <m:ctrlPr>
                                <a:rPr lang="ru-RU" sz="1100" i="1">
                                  <a:latin typeface="Cambria Math"/>
                                </a:rPr>
                              </m:ctrlPr>
                            </m:fPr>
                            <m:num>
                              <m:r>
                                <a:rPr lang="en-US" sz="1100" b="0" i="1">
                                  <a:latin typeface="Cambria Math"/>
                                </a:rPr>
                                <m:t>𝑧</m:t>
                              </m:r>
                            </m:num>
                            <m:den>
                              <m:r>
                                <a:rPr lang="en-US" sz="1100" b="0" i="1">
                                  <a:latin typeface="Cambria Math"/>
                                </a:rPr>
                                <m:t>𝑥</m:t>
                              </m:r>
                            </m:den>
                          </m:f>
                        </m:oMath>
                      </m:oMathPara>
                    </a14:m>
                    <a:endParaRPr lang="ru-RU" sz="1100"/>
                  </a:p>
                </xdr:txBody>
              </xdr:sp>
            </mc:Choice>
            <mc:Fallback xmlns="">
              <xdr:sp macro="" textlink="">
                <xdr:nvSpPr>
                  <xdr:cNvPr id="22" name="TextBox 21"/>
                  <xdr:cNvSpPr txBox="1"/>
                </xdr:nvSpPr>
                <xdr:spPr>
                  <a:xfrm>
                    <a:off x="5583908" y="7296441"/>
                    <a:ext cx="234275" cy="379976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square" rtlCol="0" anchor="t">
                    <a:spAutoFit/>
                  </a:bodyPr>
                  <a:lstStyle/>
                  <a:p>
                    <a:pPr/>
                    <a:r>
                      <a:rPr lang="en-US" sz="1100" b="0" i="0">
                        <a:latin typeface="Cambria Math"/>
                      </a:rPr>
                      <a:t>𝑧</a:t>
                    </a:r>
                    <a:r>
                      <a:rPr lang="ru-RU" sz="1100" b="0" i="0">
                        <a:latin typeface="Cambria Math"/>
                      </a:rPr>
                      <a:t>/</a:t>
                    </a:r>
                    <a:r>
                      <a:rPr lang="en-US" sz="1100" b="0" i="0">
                        <a:latin typeface="Cambria Math"/>
                      </a:rPr>
                      <a:t>𝑥</a:t>
                    </a:r>
                    <a:endParaRPr lang="ru-RU" sz="1100"/>
                  </a:p>
                </xdr:txBody>
              </xdr:sp>
            </mc:Fallback>
          </mc:AlternateContent>
          <xdr:grpSp>
            <xdr:nvGrpSpPr>
              <xdr:cNvPr id="35" name="Group 34"/>
              <xdr:cNvGrpSpPr/>
            </xdr:nvGrpSpPr>
            <xdr:grpSpPr>
              <a:xfrm>
                <a:off x="4995182" y="6448383"/>
                <a:ext cx="3695700" cy="1108562"/>
                <a:chOff x="4995182" y="6448383"/>
                <a:chExt cx="3695700" cy="1108562"/>
              </a:xfrm>
            </xdr:grpSpPr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21" name="TextBox 20"/>
                    <xdr:cNvSpPr txBox="1"/>
                  </xdr:nvSpPr>
                  <xdr:spPr>
                    <a:xfrm>
                      <a:off x="7651848" y="7251859"/>
                      <a:ext cx="234275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r>
                              <a:rPr lang="en-US" sz="1100" b="0" i="1">
                                <a:latin typeface="Cambria Math"/>
                              </a:rPr>
                              <m:t>𝑇</m:t>
                            </m:r>
                          </m:oMath>
                        </m:oMathPara>
                      </a14:m>
                      <a:endParaRPr lang="ru-RU" sz="1100"/>
                    </a:p>
                  </xdr:txBody>
                </xdr:sp>
              </mc:Choice>
              <mc:Fallback xmlns="">
                <xdr:sp macro="" textlink="">
                  <xdr:nvSpPr>
                    <xdr:cNvPr id="21" name="TextBox 20"/>
                    <xdr:cNvSpPr txBox="1"/>
                  </xdr:nvSpPr>
                  <xdr:spPr>
                    <a:xfrm>
                      <a:off x="7651848" y="7251859"/>
                      <a:ext cx="234275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t">
                      <a:spAutoFit/>
                    </a:bodyPr>
                    <a:lstStyle/>
                    <a:p>
                      <a:pPr/>
                      <a:r>
                        <a:rPr lang="en-US" sz="1100" b="0" i="0">
                          <a:latin typeface="Cambria Math"/>
                        </a:rPr>
                        <a:t>𝑇</a:t>
                      </a:r>
                      <a:endParaRPr lang="ru-RU" sz="11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23" name="TextBox 22"/>
                    <xdr:cNvSpPr txBox="1"/>
                  </xdr:nvSpPr>
                  <xdr:spPr>
                    <a:xfrm>
                      <a:off x="6713940" y="7292385"/>
                      <a:ext cx="234275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r>
                              <a:rPr lang="en-US" sz="1100" i="1">
                                <a:latin typeface="Cambria Math"/>
                              </a:rPr>
                              <m:t>𝑁</m:t>
                            </m:r>
                          </m:oMath>
                        </m:oMathPara>
                      </a14:m>
                      <a:endParaRPr lang="ru-RU" sz="1100"/>
                    </a:p>
                  </xdr:txBody>
                </xdr:sp>
              </mc:Choice>
              <mc:Fallback xmlns="">
                <xdr:sp macro="" textlink="">
                  <xdr:nvSpPr>
                    <xdr:cNvPr id="23" name="TextBox 22"/>
                    <xdr:cNvSpPr txBox="1"/>
                  </xdr:nvSpPr>
                  <xdr:spPr>
                    <a:xfrm>
                      <a:off x="6713940" y="7292385"/>
                      <a:ext cx="234275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t">
                      <a:spAutoFit/>
                    </a:bodyPr>
                    <a:lstStyle/>
                    <a:p>
                      <a:pPr/>
                      <a:r>
                        <a:rPr lang="en-US" sz="1100" i="0">
                          <a:latin typeface="Cambria Math"/>
                        </a:rPr>
                        <a:t>𝑁</a:t>
                      </a:r>
                      <a:endParaRPr lang="ru-RU" sz="1100"/>
                    </a:p>
                  </xdr:txBody>
                </xdr:sp>
              </mc:Fallback>
            </mc:AlternateContent>
            <xdr:grpSp>
              <xdr:nvGrpSpPr>
                <xdr:cNvPr id="34" name="Group 33"/>
                <xdr:cNvGrpSpPr/>
              </xdr:nvGrpSpPr>
              <xdr:grpSpPr>
                <a:xfrm>
                  <a:off x="4995182" y="6448383"/>
                  <a:ext cx="3695700" cy="868322"/>
                  <a:chOff x="4995182" y="6448383"/>
                  <a:chExt cx="3695700" cy="868322"/>
                </a:xfrm>
              </xdr:grpSpPr>
              <mc:AlternateContent xmlns:mc="http://schemas.openxmlformats.org/markup-compatibility/2006" xmlns:a14="http://schemas.microsoft.com/office/drawing/2010/main">
                <mc:Choice Requires="a14">
                  <xdr:sp macro="" textlink="">
                    <xdr:nvSpPr>
                      <xdr:cNvPr id="18" name="TextBox 17"/>
                      <xdr:cNvSpPr txBox="1"/>
                    </xdr:nvSpPr>
                    <xdr:spPr>
                      <a:xfrm>
                        <a:off x="7412696" y="6668194"/>
                        <a:ext cx="737703" cy="409215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t">
                        <a:spAutoFit/>
                      </a:bodyPr>
                      <a:lstStyle/>
                      <a:p>
                        <a:pPr/>
                        <a14:m>
                          <m:oMathPara xmlns:m="http://schemas.openxmlformats.org/officeDocument/2006/math">
                            <m:oMathParaPr>
                              <m:jc m:val="centerGroup"/>
                            </m:oMathParaPr>
                            <m:oMath xmlns:m="http://schemas.openxmlformats.org/officeDocument/2006/math">
                              <m:f>
                                <m:fPr>
                                  <m:ctrlPr>
                                    <a:rPr lang="ru-RU" sz="1100" i="1">
                                      <a:latin typeface="Cambria Math"/>
                                    </a:rPr>
                                  </m:ctrlPr>
                                </m:fPr>
                                <m:num>
                                  <m:r>
                                    <a:rPr lang="en-US" sz="1100" b="0" i="1">
                                      <a:latin typeface="Cambria Math"/>
                                    </a:rPr>
                                    <m:t>𝐶</m:t>
                                  </m:r>
                                </m:num>
                                <m:den>
                                  <m:r>
                                    <a:rPr lang="en-US" sz="1100" b="0" i="1">
                                      <a:latin typeface="Cambria Math"/>
                                    </a:rPr>
                                    <m:t>2</m:t>
                                  </m:r>
                                </m:den>
                              </m:f>
                              <m:r>
                                <a:rPr lang="en-US" sz="1100" b="0" i="1">
                                  <a:latin typeface="Cambria Math"/>
                                </a:rPr>
                                <m:t>+100</m:t>
                              </m:r>
                            </m:oMath>
                          </m:oMathPara>
                        </a14:m>
                        <a:endParaRPr lang="ru-RU" sz="1100"/>
                      </a:p>
                    </xdr:txBody>
                  </xdr:sp>
                </mc:Choice>
                <mc:Fallback xmlns="">
                  <xdr:sp macro="" textlink="">
                    <xdr:nvSpPr>
                      <xdr:cNvPr id="18" name="TextBox 17"/>
                      <xdr:cNvSpPr txBox="1"/>
                    </xdr:nvSpPr>
                    <xdr:spPr>
                      <a:xfrm>
                        <a:off x="7412696" y="6668194"/>
                        <a:ext cx="737703" cy="409215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t">
                        <a:spAutoFit/>
                      </a:bodyPr>
                      <a:lstStyle/>
                      <a:p>
                        <a:pPr/>
                        <a:r>
                          <a:rPr lang="en-US" sz="1100" b="0" i="0">
                            <a:latin typeface="Cambria Math"/>
                          </a:rPr>
                          <a:t>𝐶</a:t>
                        </a:r>
                        <a:r>
                          <a:rPr lang="ru-RU" sz="1100" b="0" i="0">
                            <a:latin typeface="Cambria Math"/>
                          </a:rPr>
                          <a:t>/</a:t>
                        </a:r>
                        <a:r>
                          <a:rPr lang="en-US" sz="1100" b="0" i="0">
                            <a:latin typeface="Cambria Math"/>
                          </a:rPr>
                          <a:t>2+100</a:t>
                        </a:r>
                        <a:endParaRPr lang="ru-RU" sz="1100"/>
                      </a:p>
                    </xdr:txBody>
                  </xdr:sp>
                </mc:Fallback>
              </mc:AlternateContent>
              <xdr:grpSp>
                <xdr:nvGrpSpPr>
                  <xdr:cNvPr id="33" name="Group 32"/>
                  <xdr:cNvGrpSpPr/>
                </xdr:nvGrpSpPr>
                <xdr:grpSpPr>
                  <a:xfrm>
                    <a:off x="4995182" y="6448383"/>
                    <a:ext cx="3695700" cy="868322"/>
                    <a:chOff x="4995182" y="6448383"/>
                    <a:chExt cx="3695700" cy="868322"/>
                  </a:xfrm>
                </xdr:grpSpPr>
                <xdr:grpSp>
                  <xdr:nvGrpSpPr>
                    <xdr:cNvPr id="32" name="Group 31"/>
                    <xdr:cNvGrpSpPr/>
                  </xdr:nvGrpSpPr>
                  <xdr:grpSpPr>
                    <a:xfrm>
                      <a:off x="4995182" y="6593667"/>
                      <a:ext cx="3695700" cy="723038"/>
                      <a:chOff x="4995182" y="6593667"/>
                      <a:chExt cx="3695700" cy="723038"/>
                    </a:xfrm>
                  </xdr:grpSpPr>
                  <mc:AlternateContent xmlns:mc="http://schemas.openxmlformats.org/markup-compatibility/2006" xmlns:a14="http://schemas.microsoft.com/office/drawing/2010/main">
                    <mc:Choice Requires="a14">
                      <xdr:sp macro="" textlink="">
                        <xdr:nvSpPr>
                          <xdr:cNvPr id="12" name="TextBox 11"/>
                          <xdr:cNvSpPr txBox="1"/>
                        </xdr:nvSpPr>
                        <xdr:spPr>
                          <a:xfrm>
                            <a:off x="5806834" y="6672247"/>
                            <a:ext cx="234275" cy="423834"/>
                          </a:xfrm>
                          <a:prstGeom prst="rect">
                            <a:avLst/>
                          </a:prstGeom>
                          <a:noFill/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tx1"/>
                          </a:fontRef>
                        </xdr:style>
                        <xdr:txBody>
                          <a:bodyPr vertOverflow="clip" horzOverflow="clip" wrap="square" rtlCol="0" anchor="t">
                            <a:spAutoFit/>
                          </a:bodyPr>
                          <a:lstStyle/>
                          <a:p>
                            <a:pPr/>
                            <a14:m>
                              <m:oMathPara xmlns:m="http://schemas.openxmlformats.org/officeDocument/2006/math">
                                <m:oMathParaPr>
                                  <m:jc m:val="centerGroup"/>
                                </m:oMathParaPr>
                                <m:oMath xmlns:m="http://schemas.openxmlformats.org/officeDocument/2006/math">
                                  <m:f>
                                    <m:fPr>
                                      <m:ctrlPr>
                                        <a:rPr lang="ru-RU" sz="1100" i="1">
                                          <a:latin typeface="Cambria Math"/>
                                        </a:rPr>
                                      </m:ctrlPr>
                                    </m:fPr>
                                    <m:num>
                                      <m:r>
                                        <a:rPr lang="en-US" sz="1100" b="0" i="1">
                                          <a:latin typeface="Cambria Math"/>
                                        </a:rPr>
                                        <m:t>𝐶</m:t>
                                      </m:r>
                                    </m:num>
                                    <m:den>
                                      <m:r>
                                        <a:rPr lang="en-US" sz="1100" b="0" i="1">
                                          <a:latin typeface="Cambria Math"/>
                                        </a:rPr>
                                        <m:t>2</m:t>
                                      </m:r>
                                    </m:den>
                                  </m:f>
                                </m:oMath>
                              </m:oMathPara>
                            </a14:m>
                            <a:endParaRPr lang="ru-RU" sz="1100"/>
                          </a:p>
                        </xdr:txBody>
                      </xdr:sp>
                    </mc:Choice>
                    <mc:Fallback xmlns="">
                      <xdr:sp macro="" textlink="">
                        <xdr:nvSpPr>
                          <xdr:cNvPr id="12" name="TextBox 11"/>
                          <xdr:cNvSpPr txBox="1"/>
                        </xdr:nvSpPr>
                        <xdr:spPr>
                          <a:xfrm>
                            <a:off x="5806834" y="6672247"/>
                            <a:ext cx="234275" cy="423834"/>
                          </a:xfrm>
                          <a:prstGeom prst="rect">
                            <a:avLst/>
                          </a:prstGeom>
                          <a:noFill/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tx1"/>
                          </a:fontRef>
                        </xdr:style>
                        <xdr:txBody>
                          <a:bodyPr vertOverflow="clip" horzOverflow="clip" wrap="square" rtlCol="0" anchor="t">
                            <a:spAutoFit/>
                          </a:bodyPr>
                          <a:lstStyle/>
                          <a:p>
                            <a:pPr/>
                            <a:r>
                              <a:rPr lang="en-US" sz="1100" b="0" i="0">
                                <a:latin typeface="Cambria Math"/>
                              </a:rPr>
                              <a:t>𝐶</a:t>
                            </a:r>
                            <a:r>
                              <a:rPr lang="ru-RU" sz="1100" b="0" i="0">
                                <a:latin typeface="Cambria Math"/>
                              </a:rPr>
                              <a:t>/</a:t>
                            </a:r>
                            <a:r>
                              <a:rPr lang="en-US" sz="1100" b="0" i="0">
                                <a:latin typeface="Cambria Math"/>
                              </a:rPr>
                              <a:t>2</a:t>
                            </a:r>
                            <a:endParaRPr lang="ru-RU" sz="1100"/>
                          </a:p>
                        </xdr:txBody>
                      </xdr:sp>
                    </mc:Fallback>
                  </mc:AlternateContent>
                  <xdr:grpSp>
                    <xdr:nvGrpSpPr>
                      <xdr:cNvPr id="31" name="Group 30"/>
                      <xdr:cNvGrpSpPr/>
                    </xdr:nvGrpSpPr>
                    <xdr:grpSpPr>
                      <a:xfrm>
                        <a:off x="4995182" y="6593667"/>
                        <a:ext cx="3695700" cy="723038"/>
                        <a:chOff x="4995182" y="6593667"/>
                        <a:chExt cx="3695700" cy="723038"/>
                      </a:xfrm>
                    </xdr:grpSpPr>
                    <mc:AlternateContent xmlns:mc="http://schemas.openxmlformats.org/markup-compatibility/2006" xmlns:a14="http://schemas.microsoft.com/office/drawing/2010/main">
                      <mc:Choice Requires="a14">
                        <xdr:sp macro="" textlink="">
                          <xdr:nvSpPr>
                            <xdr:cNvPr id="11" name="TextBox 10"/>
                            <xdr:cNvSpPr txBox="1"/>
                          </xdr:nvSpPr>
                          <xdr:spPr>
                            <a:xfrm>
                              <a:off x="5410431" y="6743992"/>
                              <a:ext cx="234275" cy="264560"/>
                            </a:xfrm>
                            <a:prstGeom prst="rect">
                              <a:avLst/>
                            </a:prstGeom>
                            <a:noFill/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tx1"/>
                            </a:fontRef>
                          </xdr:style>
                          <xdr:txBody>
                            <a:bodyPr vertOverflow="clip" horzOverflow="clip" wrap="square" rtlCol="0" anchor="t">
                              <a:spAutoFit/>
                            </a:bodyPr>
                            <a:lstStyle/>
                            <a:p>
                              <a:pPr/>
                              <a14:m>
                                <m:oMathPara xmlns:m="http://schemas.openxmlformats.org/officeDocument/2006/math">
                                  <m:oMathParaPr>
                                    <m:jc m:val="centerGroup"/>
                                  </m:oMathParaPr>
                                  <m:oMath xmlns:m="http://schemas.openxmlformats.org/officeDocument/2006/math"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𝑡</m:t>
                                    </m:r>
                                  </m:oMath>
                                </m:oMathPara>
                              </a14:m>
                              <a:endParaRPr lang="ru-RU" sz="1100"/>
                            </a:p>
                          </xdr:txBody>
                        </xdr:sp>
                      </mc:Choice>
                      <mc:Fallback xmlns="">
                        <xdr:sp macro="" textlink="">
                          <xdr:nvSpPr>
                            <xdr:cNvPr id="11" name="TextBox 10"/>
                            <xdr:cNvSpPr txBox="1"/>
                          </xdr:nvSpPr>
                          <xdr:spPr>
                            <a:xfrm>
                              <a:off x="5410431" y="6743992"/>
                              <a:ext cx="234275" cy="264560"/>
                            </a:xfrm>
                            <a:prstGeom prst="rect">
                              <a:avLst/>
                            </a:prstGeom>
                            <a:noFill/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tx1"/>
                            </a:fontRef>
                          </xdr:style>
                          <xdr:txBody>
                            <a:bodyPr vertOverflow="clip" horzOverflow="clip" wrap="square" rtlCol="0" anchor="t">
                              <a:spAutoFit/>
                            </a:bodyPr>
                            <a:lstStyle/>
                            <a:p>
                              <a:pPr/>
                              <a:r>
                                <a:rPr lang="en-US" sz="1100" b="0" i="0">
                                  <a:latin typeface="Cambria Math"/>
                                </a:rPr>
                                <a:t>𝑡</a:t>
                              </a:r>
                              <a:endParaRPr lang="ru-RU" sz="1100"/>
                            </a:p>
                          </xdr:txBody>
                        </xdr:sp>
                      </mc:Fallback>
                    </mc:AlternateContent>
                    <xdr:grpSp>
                      <xdr:nvGrpSpPr>
                        <xdr:cNvPr id="30" name="Group 29"/>
                        <xdr:cNvGrpSpPr/>
                      </xdr:nvGrpSpPr>
                      <xdr:grpSpPr>
                        <a:xfrm>
                          <a:off x="4995182" y="6593667"/>
                          <a:ext cx="3695700" cy="723038"/>
                          <a:chOff x="4995182" y="6593667"/>
                          <a:chExt cx="3695700" cy="723038"/>
                        </a:xfrm>
                      </xdr:grpSpPr>
                      <xdr:cxnSp macro="">
                        <xdr:nvCxnSpPr>
                          <xdr:cNvPr id="5" name="Straight Arrow Connector 4"/>
                          <xdr:cNvCxnSpPr/>
                        </xdr:nvCxnSpPr>
                        <xdr:spPr>
                          <a:xfrm>
                            <a:off x="4995182" y="7146471"/>
                            <a:ext cx="3695700" cy="0"/>
                          </a:xfrm>
                          <a:prstGeom prst="straightConnector1">
                            <a:avLst/>
                          </a:prstGeom>
                          <a:ln>
                            <a:tailEnd type="arrow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sp macro="" textlink="">
                        <xdr:nvSpPr>
                          <xdr:cNvPr id="6" name="Oval 5"/>
                          <xdr:cNvSpPr/>
                        </xdr:nvSpPr>
                        <xdr:spPr>
                          <a:xfrm>
                            <a:off x="5506490" y="7127421"/>
                            <a:ext cx="45719" cy="45719"/>
                          </a:xfrm>
                          <a:prstGeom prst="ellipse">
                            <a:avLst/>
                          </a:prstGeom>
                          <a:solidFill>
                            <a:srgbClr val="FF0000"/>
                          </a:solidFill>
                          <a:ln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ru-RU" sz="1100"/>
                          </a:p>
                        </xdr:txBody>
                      </xdr:sp>
                      <xdr:sp macro="" textlink="">
                        <xdr:nvSpPr>
                          <xdr:cNvPr id="7" name="Oval 6"/>
                          <xdr:cNvSpPr/>
                        </xdr:nvSpPr>
                        <xdr:spPr>
                          <a:xfrm>
                            <a:off x="5916242" y="7126215"/>
                            <a:ext cx="47340" cy="45719"/>
                          </a:xfrm>
                          <a:prstGeom prst="ellipse">
                            <a:avLst/>
                          </a:prstGeom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ru-RU" sz="1100"/>
                          </a:p>
                        </xdr:txBody>
                      </xdr:sp>
                      <xdr:sp macro="" textlink="">
                        <xdr:nvSpPr>
                          <xdr:cNvPr id="15" name="Oval 14"/>
                          <xdr:cNvSpPr/>
                        </xdr:nvSpPr>
                        <xdr:spPr>
                          <a:xfrm>
                            <a:off x="6525847" y="7122194"/>
                            <a:ext cx="47341" cy="45719"/>
                          </a:xfrm>
                          <a:prstGeom prst="ellipse">
                            <a:avLst/>
                          </a:prstGeom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ru-RU" sz="1100"/>
                          </a:p>
                        </xdr:txBody>
                      </xdr:sp>
                      <xdr:sp macro="" textlink="">
                        <xdr:nvSpPr>
                          <xdr:cNvPr id="17" name="Oval 16"/>
                          <xdr:cNvSpPr/>
                        </xdr:nvSpPr>
                        <xdr:spPr>
                          <a:xfrm>
                            <a:off x="7745020" y="7122162"/>
                            <a:ext cx="47340" cy="45719"/>
                          </a:xfrm>
                          <a:prstGeom prst="ellipse">
                            <a:avLst/>
                          </a:prstGeom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ru-RU" sz="1100"/>
                          </a:p>
                        </xdr:txBody>
                      </xdr:sp>
                      <xdr:sp macro="" textlink="">
                        <xdr:nvSpPr>
                          <xdr:cNvPr id="19" name="Left Brace 18"/>
                          <xdr:cNvSpPr/>
                        </xdr:nvSpPr>
                        <xdr:spPr>
                          <a:xfrm rot="16200000">
                            <a:off x="5659005" y="7064705"/>
                            <a:ext cx="108000" cy="396000"/>
                          </a:xfrm>
                          <a:prstGeom prst="leftBrace">
                            <a:avLst/>
                          </a:prstGeom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ru-RU" sz="1100"/>
                          </a:p>
                        </xdr:txBody>
                      </xdr:sp>
                      <xdr:sp macro="" textlink="">
                        <xdr:nvSpPr>
                          <xdr:cNvPr id="24" name="Oval 23"/>
                          <xdr:cNvSpPr/>
                        </xdr:nvSpPr>
                        <xdr:spPr>
                          <a:xfrm>
                            <a:off x="5306642" y="7126216"/>
                            <a:ext cx="47340" cy="45719"/>
                          </a:xfrm>
                          <a:prstGeom prst="ellipse">
                            <a:avLst/>
                          </a:prstGeom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ru-RU" sz="1100"/>
                          </a:p>
                        </xdr:txBody>
                      </xdr:sp>
                      <mc:AlternateContent xmlns:mc="http://schemas.openxmlformats.org/markup-compatibility/2006" xmlns:a14="http://schemas.microsoft.com/office/drawing/2010/main">
                        <mc:Choice Requires="a14">
                          <xdr:sp macro="" textlink="">
                            <xdr:nvSpPr>
                              <xdr:cNvPr id="25" name="TextBox 24"/>
                              <xdr:cNvSpPr txBox="1"/>
                            </xdr:nvSpPr>
                            <xdr:spPr>
                              <a:xfrm>
                                <a:off x="5197234" y="6672248"/>
                                <a:ext cx="234275" cy="423834"/>
                              </a:xfrm>
                              <a:prstGeom prst="rect">
                                <a:avLst/>
                              </a:prstGeom>
                              <a:noFill/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tx1"/>
                              </a:fontRef>
                            </xdr:style>
                            <xdr:txBody>
                              <a:bodyPr vertOverflow="clip" horzOverflow="clip" wrap="square" rtlCol="0" anchor="t">
                                <a:spAutoFit/>
                              </a:bodyPr>
                              <a:lstStyle/>
                              <a:p>
                                <a:pPr/>
                                <a14:m>
                                  <m:oMathPara xmlns:m="http://schemas.openxmlformats.org/officeDocument/2006/math">
                                    <m:oMathParaPr>
                                      <m:jc m:val="centerGroup"/>
                                    </m:oMathParaPr>
                                    <m:oMath xmlns:m="http://schemas.openxmlformats.org/officeDocument/2006/math">
                                      <m:f>
                                        <m:fPr>
                                          <m:ctrlPr>
                                            <a:rPr lang="ru-RU" sz="1100" i="1">
                                              <a:latin typeface="Cambria Math"/>
                                            </a:rPr>
                                          </m:ctrlPr>
                                        </m:fPr>
                                        <m:num>
                                          <m:r>
                                            <a:rPr lang="en-US" sz="1100" b="0" i="1">
                                              <a:latin typeface="Cambria Math"/>
                                            </a:rPr>
                                            <m:t>𝐶</m:t>
                                          </m:r>
                                        </m:num>
                                        <m:den>
                                          <m:r>
                                            <a:rPr lang="en-US" sz="1100" b="0" i="1">
                                              <a:latin typeface="Cambria Math"/>
                                            </a:rPr>
                                            <m:t>2</m:t>
                                          </m:r>
                                        </m:den>
                                      </m:f>
                                    </m:oMath>
                                  </m:oMathPara>
                                </a14:m>
                                <a:endParaRPr lang="ru-RU" sz="1100"/>
                              </a:p>
                            </xdr:txBody>
                          </xdr:sp>
                        </mc:Choice>
                        <mc:Fallback xmlns="">
                          <xdr:sp macro="" textlink="">
                            <xdr:nvSpPr>
                              <xdr:cNvPr id="25" name="TextBox 24"/>
                              <xdr:cNvSpPr txBox="1"/>
                            </xdr:nvSpPr>
                            <xdr:spPr>
                              <a:xfrm>
                                <a:off x="5197234" y="6672248"/>
                                <a:ext cx="234275" cy="423834"/>
                              </a:xfrm>
                              <a:prstGeom prst="rect">
                                <a:avLst/>
                              </a:prstGeom>
                              <a:noFill/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tx1"/>
                              </a:fontRef>
                            </xdr:style>
                            <xdr:txBody>
                              <a:bodyPr vertOverflow="clip" horzOverflow="clip" wrap="square" rtlCol="0" anchor="t">
                                <a:spAutoFit/>
                              </a:bodyPr>
                              <a:lstStyle/>
                              <a:p>
                                <a:pPr/>
                                <a:r>
                                  <a:rPr lang="en-US" sz="1100" b="0" i="0">
                                    <a:latin typeface="Cambria Math"/>
                                  </a:rPr>
                                  <a:t>𝐶</a:t>
                                </a:r>
                                <a:r>
                                  <a:rPr lang="ru-RU" sz="1100" b="0" i="0">
                                    <a:latin typeface="Cambria Math"/>
                                  </a:rPr>
                                  <a:t>/</a:t>
                                </a:r>
                                <a:r>
                                  <a:rPr lang="en-US" sz="1100" b="0" i="0">
                                    <a:latin typeface="Cambria Math"/>
                                  </a:rPr>
                                  <a:t>2</a:t>
                                </a:r>
                                <a:endParaRPr lang="ru-RU" sz="1100"/>
                              </a:p>
                            </xdr:txBody>
                          </xdr:sp>
                        </mc:Fallback>
                      </mc:AlternateContent>
                      <xdr:sp macro="" textlink="">
                        <xdr:nvSpPr>
                          <xdr:cNvPr id="27" name="Left Brace 26"/>
                          <xdr:cNvSpPr/>
                        </xdr:nvSpPr>
                        <xdr:spPr>
                          <a:xfrm rot="5400000" flipV="1">
                            <a:off x="7088377" y="6034045"/>
                            <a:ext cx="108000" cy="1227243"/>
                          </a:xfrm>
                          <a:prstGeom prst="leftBrace">
                            <a:avLst/>
                          </a:prstGeom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ru-RU" sz="1100"/>
                          </a:p>
                        </xdr:txBody>
                      </xdr:sp>
                    </xdr:grpSp>
                  </xdr:grpSp>
                </xdr:grpSp>
                <mc:AlternateContent xmlns:mc="http://schemas.openxmlformats.org/markup-compatibility/2006" xmlns:a14="http://schemas.microsoft.com/office/drawing/2010/main">
                  <mc:Choice Requires="a14">
                    <xdr:sp macro="" textlink="">
                      <xdr:nvSpPr>
                        <xdr:cNvPr id="28" name="TextBox 27"/>
                        <xdr:cNvSpPr txBox="1"/>
                      </xdr:nvSpPr>
                      <xdr:spPr>
                        <a:xfrm>
                          <a:off x="6876067" y="6448383"/>
                          <a:ext cx="547181" cy="147955"/>
                        </a:xfrm>
                        <a:prstGeom prst="rect">
                          <a:avLst/>
                        </a:prstGeom>
                        <a:noFill/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tx1"/>
                        </a:fontRef>
                      </xdr:style>
                      <xdr:txBody>
                        <a:bodyPr vertOverflow="clip" horzOverflow="clip" wrap="square" rtlCol="0" anchor="t">
                          <a:noAutofit/>
                        </a:bodyPr>
                        <a:lstStyle/>
                        <a:p>
                          <a:pPr/>
                          <a14:m>
                            <m:oMathPara xmlns:m="http://schemas.openxmlformats.org/officeDocument/2006/math">
                              <m:oMathParaPr>
                                <m:jc m:val="centerGroup"/>
                              </m:oMathParaPr>
                              <m:oMath xmlns:m="http://schemas.openxmlformats.org/officeDocument/2006/math">
                                <m:r>
                                  <a:rPr lang="en-US" sz="1100" i="1">
                                    <a:latin typeface="Cambria Math"/>
                                  </a:rPr>
                                  <m:t>𝑁</m:t>
                                </m:r>
                                <m:r>
                                  <a:rPr lang="en-US" sz="1100" b="0" i="1">
                                    <a:latin typeface="Cambria Math"/>
                                  </a:rPr>
                                  <m:t>−1</m:t>
                                </m:r>
                              </m:oMath>
                            </m:oMathPara>
                          </a14:m>
                          <a:endParaRPr lang="ru-RU" sz="1100"/>
                        </a:p>
                      </xdr:txBody>
                    </xdr:sp>
                  </mc:Choice>
                  <mc:Fallback xmlns="">
                    <xdr:sp macro="" textlink="">
                      <xdr:nvSpPr>
                        <xdr:cNvPr id="28" name="TextBox 27"/>
                        <xdr:cNvSpPr txBox="1"/>
                      </xdr:nvSpPr>
                      <xdr:spPr>
                        <a:xfrm>
                          <a:off x="6876067" y="6448383"/>
                          <a:ext cx="547181" cy="147955"/>
                        </a:xfrm>
                        <a:prstGeom prst="rect">
                          <a:avLst/>
                        </a:prstGeom>
                        <a:noFill/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tx1"/>
                        </a:fontRef>
                      </xdr:style>
                      <xdr:txBody>
                        <a:bodyPr vertOverflow="clip" horzOverflow="clip" wrap="square" rtlCol="0" anchor="t">
                          <a:noAutofit/>
                        </a:bodyPr>
                        <a:lstStyle/>
                        <a:p>
                          <a:pPr/>
                          <a:r>
                            <a:rPr lang="en-US" sz="1100" i="0">
                              <a:latin typeface="Cambria Math"/>
                            </a:rPr>
                            <a:t>𝑁</a:t>
                          </a:r>
                          <a:r>
                            <a:rPr lang="en-US" sz="1100" b="0" i="0">
                              <a:latin typeface="Cambria Math"/>
                            </a:rPr>
                            <a:t>−1</a:t>
                          </a:r>
                          <a:endParaRPr lang="ru-RU" sz="1100"/>
                        </a:p>
                      </xdr:txBody>
                    </xdr:sp>
                  </mc:Fallback>
                </mc:AlternateContent>
              </xdr:grpSp>
            </xdr:grpSp>
          </xdr:grpSp>
        </xdr:grpSp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9" name="TextBox 38"/>
              <xdr:cNvSpPr txBox="1"/>
            </xdr:nvSpPr>
            <xdr:spPr>
              <a:xfrm>
                <a:off x="6781801" y="6760966"/>
                <a:ext cx="576262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sz="1100" b="0" i="1">
                          <a:latin typeface="Cambria Math"/>
                        </a:rPr>
                        <m:t>…</m:t>
                      </m:r>
                    </m:oMath>
                  </m:oMathPara>
                </a14:m>
                <a:endParaRPr lang="ru-RU" sz="1100"/>
              </a:p>
            </xdr:txBody>
          </xdr:sp>
        </mc:Choice>
        <mc:Fallback xmlns="">
          <xdr:sp macro="" textlink="">
            <xdr:nvSpPr>
              <xdr:cNvPr id="39" name="TextBox 38"/>
              <xdr:cNvSpPr txBox="1"/>
            </xdr:nvSpPr>
            <xdr:spPr>
              <a:xfrm>
                <a:off x="6781801" y="6760966"/>
                <a:ext cx="576262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pPr/>
                <a:r>
                  <a:rPr lang="en-US" sz="1100" b="0" i="0">
                    <a:latin typeface="Cambria Math"/>
                  </a:rPr>
                  <a:t>…</a:t>
                </a:r>
                <a:endParaRPr lang="ru-RU" sz="1100"/>
              </a:p>
            </xdr:txBody>
          </xdr:sp>
        </mc:Fallback>
      </mc:AlternateContent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9523</xdr:colOff>
      <xdr:row>9</xdr:row>
      <xdr:rowOff>166685</xdr:rowOff>
    </xdr:from>
    <xdr:to>
      <xdr:col>13</xdr:col>
      <xdr:colOff>532723</xdr:colOff>
      <xdr:row>38</xdr:row>
      <xdr:rowOff>42185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jivanov/Downloads/_01_FS%20Sample%20and%20Notes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ToC"/>
      <sheetName val="BS"/>
      <sheetName val="Opns"/>
      <sheetName val="SE"/>
      <sheetName val="Ideas"/>
      <sheetName val="Sheet3"/>
      <sheetName val="Trial Balance"/>
      <sheetName val="Stage"/>
      <sheetName val="MenuSheet"/>
      <sheetName val="Notes "/>
      <sheetName val="FSNotes"/>
      <sheetName val="Formula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C3" t="str">
            <v>Cash</v>
          </cell>
          <cell r="D3">
            <v>92154.13</v>
          </cell>
        </row>
        <row r="4">
          <cell r="C4" t="str">
            <v>Cash</v>
          </cell>
          <cell r="D4">
            <v>53255.22</v>
          </cell>
        </row>
        <row r="5">
          <cell r="C5" t="str">
            <v>Cash</v>
          </cell>
          <cell r="D5">
            <v>103465</v>
          </cell>
        </row>
        <row r="6">
          <cell r="C6" t="str">
            <v>Cash</v>
          </cell>
          <cell r="D6">
            <v>100000</v>
          </cell>
        </row>
        <row r="7">
          <cell r="C7" t="str">
            <v>AR</v>
          </cell>
          <cell r="D7">
            <v>1020942.7</v>
          </cell>
        </row>
        <row r="8">
          <cell r="C8" t="str">
            <v>AR</v>
          </cell>
          <cell r="D8">
            <v>-30000</v>
          </cell>
        </row>
        <row r="9">
          <cell r="C9" t="str">
            <v>AR</v>
          </cell>
          <cell r="D9">
            <v>15486</v>
          </cell>
        </row>
        <row r="10">
          <cell r="C10" t="str">
            <v>Inv</v>
          </cell>
          <cell r="D10">
            <v>265575</v>
          </cell>
        </row>
        <row r="11">
          <cell r="C11" t="str">
            <v>Inv</v>
          </cell>
          <cell r="D11">
            <v>128086</v>
          </cell>
        </row>
        <row r="12">
          <cell r="C12" t="str">
            <v>Inv</v>
          </cell>
          <cell r="D12">
            <v>123445</v>
          </cell>
        </row>
        <row r="13">
          <cell r="C13" t="str">
            <v>PPdTax</v>
          </cell>
          <cell r="D13">
            <v>110500</v>
          </cell>
        </row>
        <row r="14">
          <cell r="C14" t="str">
            <v>DefTaxST</v>
          </cell>
          <cell r="D14">
            <v>4500</v>
          </cell>
        </row>
        <row r="15">
          <cell r="C15" t="str">
            <v>FA</v>
          </cell>
          <cell r="D15">
            <v>2164141.63</v>
          </cell>
        </row>
        <row r="16">
          <cell r="C16" t="str">
            <v>AD</v>
          </cell>
          <cell r="D16">
            <v>-1354567</v>
          </cell>
        </row>
        <row r="17">
          <cell r="C17" t="str">
            <v>FA</v>
          </cell>
          <cell r="D17">
            <v>458216</v>
          </cell>
        </row>
        <row r="18">
          <cell r="C18" t="str">
            <v>AD</v>
          </cell>
          <cell r="D18">
            <v>-234236</v>
          </cell>
        </row>
        <row r="19">
          <cell r="C19" t="str">
            <v>FA</v>
          </cell>
          <cell r="D19">
            <v>171124.09</v>
          </cell>
        </row>
        <row r="20">
          <cell r="C20" t="str">
            <v>AD</v>
          </cell>
          <cell r="D20">
            <v>-134566</v>
          </cell>
        </row>
        <row r="21">
          <cell r="C21" t="str">
            <v>FA</v>
          </cell>
          <cell r="D21">
            <v>64535.44</v>
          </cell>
        </row>
        <row r="22">
          <cell r="C22" t="str">
            <v>AD</v>
          </cell>
          <cell r="D22">
            <v>-38295</v>
          </cell>
        </row>
        <row r="23">
          <cell r="C23" t="str">
            <v>FA</v>
          </cell>
          <cell r="D23">
            <v>185737.34</v>
          </cell>
        </row>
        <row r="24">
          <cell r="C24" t="str">
            <v>AD</v>
          </cell>
          <cell r="D24">
            <v>-128493</v>
          </cell>
        </row>
        <row r="25">
          <cell r="C25" t="str">
            <v>FA</v>
          </cell>
          <cell r="D25">
            <v>133654.47</v>
          </cell>
        </row>
        <row r="26">
          <cell r="C26" t="str">
            <v>AD</v>
          </cell>
          <cell r="D26">
            <v>-67974</v>
          </cell>
        </row>
        <row r="27">
          <cell r="C27" t="str">
            <v>FA</v>
          </cell>
          <cell r="D27">
            <v>67236.600000000006</v>
          </cell>
        </row>
        <row r="28">
          <cell r="C28" t="str">
            <v>AD</v>
          </cell>
          <cell r="D28">
            <v>-28944</v>
          </cell>
        </row>
        <row r="29">
          <cell r="C29" t="str">
            <v>FA</v>
          </cell>
          <cell r="D29">
            <v>41385.300000000003</v>
          </cell>
        </row>
        <row r="30">
          <cell r="C30" t="str">
            <v>AD</v>
          </cell>
          <cell r="D30">
            <v>-22444</v>
          </cell>
        </row>
        <row r="31">
          <cell r="C31" t="str">
            <v>Dep</v>
          </cell>
          <cell r="D31">
            <v>68000</v>
          </cell>
        </row>
        <row r="32">
          <cell r="C32" t="str">
            <v>DefTaxLT</v>
          </cell>
          <cell r="D32">
            <v>35000</v>
          </cell>
        </row>
        <row r="33">
          <cell r="C33" t="str">
            <v>AP</v>
          </cell>
          <cell r="D33">
            <v>-346310.27</v>
          </cell>
        </row>
        <row r="34">
          <cell r="C34" t="str">
            <v>AP</v>
          </cell>
          <cell r="D34">
            <v>-88000</v>
          </cell>
        </row>
        <row r="35">
          <cell r="C35" t="str">
            <v>AP</v>
          </cell>
          <cell r="D35">
            <v>33264.01</v>
          </cell>
        </row>
        <row r="36">
          <cell r="C36" t="str">
            <v>Accrued</v>
          </cell>
          <cell r="D36">
            <v>-24334.400000000001</v>
          </cell>
        </row>
        <row r="37">
          <cell r="C37" t="str">
            <v>Accrued</v>
          </cell>
          <cell r="D37">
            <v>-3400.42</v>
          </cell>
        </row>
        <row r="38">
          <cell r="C38" t="str">
            <v>Accrued</v>
          </cell>
          <cell r="D38">
            <v>-103868.08</v>
          </cell>
        </row>
        <row r="39">
          <cell r="C39" t="str">
            <v>Taxes</v>
          </cell>
          <cell r="D39">
            <v>-100000</v>
          </cell>
        </row>
        <row r="40">
          <cell r="C40" t="str">
            <v>NPST</v>
          </cell>
          <cell r="D40">
            <v>-453294.88</v>
          </cell>
        </row>
        <row r="41">
          <cell r="C41" t="str">
            <v>NPLT</v>
          </cell>
          <cell r="D41">
            <v>-939567.34</v>
          </cell>
        </row>
        <row r="42">
          <cell r="C42" t="str">
            <v>LeasesST</v>
          </cell>
          <cell r="D42">
            <v>0</v>
          </cell>
        </row>
        <row r="43">
          <cell r="C43" t="str">
            <v>LeasesLT</v>
          </cell>
          <cell r="D43">
            <v>0</v>
          </cell>
        </row>
        <row r="44">
          <cell r="C44" t="str">
            <v>CS</v>
          </cell>
          <cell r="D44">
            <v>-586544</v>
          </cell>
        </row>
        <row r="45">
          <cell r="C45" t="str">
            <v>PIC</v>
          </cell>
          <cell r="D45">
            <v>-96376.54</v>
          </cell>
        </row>
        <row r="46">
          <cell r="C46" t="str">
            <v>RE</v>
          </cell>
          <cell r="D46">
            <v>-658489</v>
          </cell>
        </row>
      </sheetData>
      <sheetData sheetId="8">
        <row r="4">
          <cell r="B4" t="str">
            <v>Overlook Technologies, Inc.</v>
          </cell>
          <cell r="F4" t="b">
            <v>1</v>
          </cell>
        </row>
        <row r="7">
          <cell r="B7" t="str">
            <v>Financial Statements</v>
          </cell>
        </row>
        <row r="10">
          <cell r="B10" t="str">
            <v>Years Ended</v>
          </cell>
        </row>
        <row r="13">
          <cell r="B13">
            <v>37986</v>
          </cell>
        </row>
        <row r="16">
          <cell r="B16">
            <v>2002</v>
          </cell>
        </row>
        <row r="19">
          <cell r="B19" t="str">
            <v>Reviewed</v>
          </cell>
          <cell r="E19" t="str">
            <v>Review</v>
          </cell>
        </row>
        <row r="23">
          <cell r="B23" t="str">
            <v>Compiled</v>
          </cell>
          <cell r="C23">
            <v>2</v>
          </cell>
          <cell r="E23" t="str">
            <v>Compilation</v>
          </cell>
          <cell r="F23">
            <v>2</v>
          </cell>
        </row>
        <row r="24">
          <cell r="B24" t="str">
            <v>Reviewed</v>
          </cell>
          <cell r="E24" t="str">
            <v>Review</v>
          </cell>
        </row>
        <row r="25">
          <cell r="B25" t="str">
            <v>Audited</v>
          </cell>
          <cell r="E25" t="str">
            <v>Audit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5"/>
  <sheetViews>
    <sheetView showGridLines="0" tabSelected="1" zoomScaleNormal="100" workbookViewId="0">
      <selection activeCell="R2" sqref="R2"/>
    </sheetView>
  </sheetViews>
  <sheetFormatPr defaultRowHeight="15" x14ac:dyDescent="0.25"/>
  <sheetData>
    <row r="3" spans="2:2" x14ac:dyDescent="0.25">
      <c r="B3" t="s">
        <v>164</v>
      </c>
    </row>
    <row r="4" spans="2:2" x14ac:dyDescent="0.25">
      <c r="B4" t="s">
        <v>163</v>
      </c>
    </row>
    <row r="8" spans="2:2" ht="21" x14ac:dyDescent="0.35">
      <c r="B8" s="20" t="s">
        <v>132</v>
      </c>
    </row>
    <row r="11" spans="2:2" x14ac:dyDescent="0.25">
      <c r="B11" t="s">
        <v>133</v>
      </c>
    </row>
    <row r="15" spans="2:2" x14ac:dyDescent="0.25">
      <c r="B15" s="16" t="s">
        <v>162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465"/>
  <sheetViews>
    <sheetView showGridLines="0" zoomScaleNormal="100" workbookViewId="0">
      <selection activeCell="R2" sqref="R2"/>
    </sheetView>
  </sheetViews>
  <sheetFormatPr defaultRowHeight="15" outlineLevelRow="1" x14ac:dyDescent="0.25"/>
  <cols>
    <col min="2" max="2" width="10.140625" customWidth="1"/>
    <col min="3" max="3" width="11" bestFit="1" customWidth="1"/>
    <col min="4" max="7" width="10.140625" customWidth="1"/>
  </cols>
  <sheetData>
    <row r="2" spans="1:4" ht="20.25" thickBot="1" x14ac:dyDescent="0.35">
      <c r="B2" s="22" t="s">
        <v>68</v>
      </c>
      <c r="C2" s="22"/>
      <c r="D2" s="22"/>
    </row>
    <row r="3" spans="1:4" ht="15.75" thickTop="1" x14ac:dyDescent="0.25"/>
    <row r="4" spans="1:4" x14ac:dyDescent="0.25">
      <c r="A4" t="s">
        <v>10</v>
      </c>
      <c r="B4" t="s">
        <v>71</v>
      </c>
    </row>
    <row r="6" spans="1:4" x14ac:dyDescent="0.25">
      <c r="A6" t="s">
        <v>10</v>
      </c>
      <c r="B6" t="s">
        <v>76</v>
      </c>
    </row>
    <row r="8" spans="1:4" x14ac:dyDescent="0.25">
      <c r="A8" t="s">
        <v>10</v>
      </c>
      <c r="B8" t="s">
        <v>73</v>
      </c>
    </row>
    <row r="10" spans="1:4" x14ac:dyDescent="0.25">
      <c r="A10" t="s">
        <v>10</v>
      </c>
      <c r="B10" t="s">
        <v>74</v>
      </c>
    </row>
    <row r="12" spans="1:4" ht="18" thickBot="1" x14ac:dyDescent="0.35">
      <c r="B12" s="21" t="s">
        <v>13</v>
      </c>
    </row>
    <row r="13" spans="1:4" ht="15.75" thickTop="1" x14ac:dyDescent="0.25">
      <c r="B13" t="s">
        <v>84</v>
      </c>
    </row>
    <row r="14" spans="1:4" x14ac:dyDescent="0.25">
      <c r="B14" t="s">
        <v>85</v>
      </c>
    </row>
    <row r="16" spans="1:4" x14ac:dyDescent="0.25">
      <c r="B16" s="5" t="s">
        <v>77</v>
      </c>
      <c r="C16" t="s">
        <v>40</v>
      </c>
      <c r="D16" t="s">
        <v>78</v>
      </c>
    </row>
    <row r="17" spans="2:7" x14ac:dyDescent="0.25">
      <c r="B17" s="3">
        <v>43235</v>
      </c>
      <c r="C17" s="7">
        <v>3.875E-2</v>
      </c>
      <c r="D17">
        <v>98.22</v>
      </c>
    </row>
    <row r="19" spans="2:7" x14ac:dyDescent="0.25">
      <c r="B19" t="s">
        <v>79</v>
      </c>
      <c r="D19">
        <f>DOLLARDE(D17,32)</f>
        <v>98.6875</v>
      </c>
    </row>
    <row r="21" spans="2:7" x14ac:dyDescent="0.25">
      <c r="B21" t="s">
        <v>80</v>
      </c>
      <c r="C21" t="s">
        <v>83</v>
      </c>
      <c r="D21" t="s">
        <v>82</v>
      </c>
      <c r="E21" t="s">
        <v>81</v>
      </c>
      <c r="F21" t="s">
        <v>90</v>
      </c>
      <c r="G21" t="s">
        <v>91</v>
      </c>
    </row>
    <row r="22" spans="2:7" x14ac:dyDescent="0.25">
      <c r="B22" s="3">
        <v>39583</v>
      </c>
      <c r="C22" s="3">
        <v>39625</v>
      </c>
      <c r="D22" s="3">
        <f>C22+1</f>
        <v>39626</v>
      </c>
      <c r="E22" s="3">
        <f>EDATE(B22,6)</f>
        <v>39767</v>
      </c>
      <c r="F22" s="3">
        <f>COUPPCD(D22,B17,2)</f>
        <v>39583</v>
      </c>
      <c r="G22" s="3">
        <f>COUPNCD(D22,B17,2)</f>
        <v>39767</v>
      </c>
    </row>
    <row r="23" spans="2:7" x14ac:dyDescent="0.25">
      <c r="C23" s="6" t="s">
        <v>86</v>
      </c>
      <c r="E23" s="15" t="s">
        <v>154</v>
      </c>
      <c r="F23" s="15" t="s">
        <v>155</v>
      </c>
      <c r="G23" s="15" t="s">
        <v>156</v>
      </c>
    </row>
    <row r="24" spans="2:7" x14ac:dyDescent="0.25">
      <c r="C24" s="8">
        <v>39625</v>
      </c>
    </row>
    <row r="26" spans="2:7" x14ac:dyDescent="0.25">
      <c r="B26" t="s">
        <v>87</v>
      </c>
      <c r="E26">
        <f>COUPDAYBS(D22,B17,2,1)</f>
        <v>43</v>
      </c>
      <c r="F26">
        <f>D22-F22</f>
        <v>43</v>
      </c>
      <c r="G26" s="15" t="s">
        <v>157</v>
      </c>
    </row>
    <row r="27" spans="2:7" x14ac:dyDescent="0.25">
      <c r="B27" t="s">
        <v>88</v>
      </c>
      <c r="E27">
        <f>COUPDAYS(D22,B17,2,1)</f>
        <v>184</v>
      </c>
      <c r="F27">
        <f>G22-F22</f>
        <v>184</v>
      </c>
      <c r="G27" s="15" t="s">
        <v>158</v>
      </c>
    </row>
    <row r="28" spans="2:7" x14ac:dyDescent="0.25">
      <c r="B28" t="s">
        <v>75</v>
      </c>
      <c r="E28">
        <f>C17/2*E26/E27*100</f>
        <v>0.45278532608695654</v>
      </c>
      <c r="F28">
        <f>ACCRINT(B22,E22,D22,C17,100,2,1)</f>
        <v>0.45278532608695654</v>
      </c>
      <c r="G28" s="15" t="s">
        <v>159</v>
      </c>
    </row>
    <row r="30" spans="2:7" x14ac:dyDescent="0.25">
      <c r="B30" t="s">
        <v>89</v>
      </c>
      <c r="E30">
        <f>D19+E28</f>
        <v>99.140285326086953</v>
      </c>
    </row>
    <row r="32" spans="2:7" hidden="1" outlineLevel="1" x14ac:dyDescent="0.25">
      <c r="B32" t="s">
        <v>11</v>
      </c>
      <c r="C32" t="s">
        <v>75</v>
      </c>
    </row>
    <row r="33" spans="2:3" hidden="1" outlineLevel="1" x14ac:dyDescent="0.25">
      <c r="B33" s="9">
        <f>B22</f>
        <v>39583</v>
      </c>
      <c r="C33" s="25">
        <f>$C$17/2*COUPDAYBS(B33,$B$17,2,1)/$E$27</f>
        <v>0</v>
      </c>
    </row>
    <row r="34" spans="2:3" hidden="1" outlineLevel="1" x14ac:dyDescent="0.25">
      <c r="B34" s="9">
        <f>B33+1</f>
        <v>39584</v>
      </c>
      <c r="C34" s="25">
        <f t="shared" ref="C34:C97" si="0">$C$17/2*COUPDAYBS(B34,$B$17,2,1)/$E$27</f>
        <v>1.0529891304347826E-4</v>
      </c>
    </row>
    <row r="35" spans="2:3" hidden="1" outlineLevel="1" x14ac:dyDescent="0.25">
      <c r="B35" s="9">
        <f t="shared" ref="B35:B98" si="1">B34+1</f>
        <v>39585</v>
      </c>
      <c r="C35" s="25">
        <f t="shared" si="0"/>
        <v>2.1059782608695652E-4</v>
      </c>
    </row>
    <row r="36" spans="2:3" hidden="1" outlineLevel="1" x14ac:dyDescent="0.25">
      <c r="B36" s="9">
        <f t="shared" si="1"/>
        <v>39586</v>
      </c>
      <c r="C36" s="25">
        <f t="shared" si="0"/>
        <v>3.1589673913043478E-4</v>
      </c>
    </row>
    <row r="37" spans="2:3" hidden="1" outlineLevel="1" x14ac:dyDescent="0.25">
      <c r="B37" s="9">
        <f t="shared" si="1"/>
        <v>39587</v>
      </c>
      <c r="C37" s="25">
        <f t="shared" si="0"/>
        <v>4.2119565217391304E-4</v>
      </c>
    </row>
    <row r="38" spans="2:3" hidden="1" outlineLevel="1" x14ac:dyDescent="0.25">
      <c r="B38" s="9">
        <f t="shared" si="1"/>
        <v>39588</v>
      </c>
      <c r="C38" s="25">
        <f t="shared" si="0"/>
        <v>5.264945652173913E-4</v>
      </c>
    </row>
    <row r="39" spans="2:3" hidden="1" outlineLevel="1" x14ac:dyDescent="0.25">
      <c r="B39" s="9">
        <f t="shared" si="1"/>
        <v>39589</v>
      </c>
      <c r="C39" s="25">
        <f t="shared" si="0"/>
        <v>6.3179347826086956E-4</v>
      </c>
    </row>
    <row r="40" spans="2:3" hidden="1" outlineLevel="1" x14ac:dyDescent="0.25">
      <c r="B40" s="9">
        <f t="shared" si="1"/>
        <v>39590</v>
      </c>
      <c r="C40" s="25">
        <f t="shared" si="0"/>
        <v>7.3709239130434782E-4</v>
      </c>
    </row>
    <row r="41" spans="2:3" hidden="1" outlineLevel="1" x14ac:dyDescent="0.25">
      <c r="B41" s="9">
        <f t="shared" si="1"/>
        <v>39591</v>
      </c>
      <c r="C41" s="25">
        <f t="shared" si="0"/>
        <v>8.4239130434782608E-4</v>
      </c>
    </row>
    <row r="42" spans="2:3" hidden="1" outlineLevel="1" x14ac:dyDescent="0.25">
      <c r="B42" s="9">
        <f t="shared" si="1"/>
        <v>39592</v>
      </c>
      <c r="C42" s="25">
        <f t="shared" si="0"/>
        <v>9.4769021739130434E-4</v>
      </c>
    </row>
    <row r="43" spans="2:3" hidden="1" outlineLevel="1" x14ac:dyDescent="0.25">
      <c r="B43" s="9">
        <f t="shared" si="1"/>
        <v>39593</v>
      </c>
      <c r="C43" s="25">
        <f t="shared" si="0"/>
        <v>1.0529891304347826E-3</v>
      </c>
    </row>
    <row r="44" spans="2:3" hidden="1" outlineLevel="1" x14ac:dyDescent="0.25">
      <c r="B44" s="9">
        <f t="shared" si="1"/>
        <v>39594</v>
      </c>
      <c r="C44" s="25">
        <f t="shared" si="0"/>
        <v>1.1582880434782609E-3</v>
      </c>
    </row>
    <row r="45" spans="2:3" hidden="1" outlineLevel="1" x14ac:dyDescent="0.25">
      <c r="B45" s="9">
        <f t="shared" si="1"/>
        <v>39595</v>
      </c>
      <c r="C45" s="25">
        <f t="shared" si="0"/>
        <v>1.2635869565217391E-3</v>
      </c>
    </row>
    <row r="46" spans="2:3" hidden="1" outlineLevel="1" x14ac:dyDescent="0.25">
      <c r="B46" s="9">
        <f t="shared" si="1"/>
        <v>39596</v>
      </c>
      <c r="C46" s="25">
        <f t="shared" si="0"/>
        <v>1.3688858695652174E-3</v>
      </c>
    </row>
    <row r="47" spans="2:3" hidden="1" outlineLevel="1" x14ac:dyDescent="0.25">
      <c r="B47" s="9">
        <f t="shared" si="1"/>
        <v>39597</v>
      </c>
      <c r="C47" s="25">
        <f t="shared" si="0"/>
        <v>1.4741847826086956E-3</v>
      </c>
    </row>
    <row r="48" spans="2:3" hidden="1" outlineLevel="1" x14ac:dyDescent="0.25">
      <c r="B48" s="9">
        <f t="shared" si="1"/>
        <v>39598</v>
      </c>
      <c r="C48" s="25">
        <f t="shared" si="0"/>
        <v>1.5794836956521741E-3</v>
      </c>
    </row>
    <row r="49" spans="2:3" hidden="1" outlineLevel="1" x14ac:dyDescent="0.25">
      <c r="B49" s="9">
        <f t="shared" si="1"/>
        <v>39599</v>
      </c>
      <c r="C49" s="25">
        <f t="shared" si="0"/>
        <v>1.6847826086956522E-3</v>
      </c>
    </row>
    <row r="50" spans="2:3" hidden="1" outlineLevel="1" x14ac:dyDescent="0.25">
      <c r="B50" s="9">
        <f t="shared" si="1"/>
        <v>39600</v>
      </c>
      <c r="C50" s="25">
        <f t="shared" si="0"/>
        <v>1.7900815217391302E-3</v>
      </c>
    </row>
    <row r="51" spans="2:3" hidden="1" outlineLevel="1" x14ac:dyDescent="0.25">
      <c r="B51" s="9">
        <f t="shared" si="1"/>
        <v>39601</v>
      </c>
      <c r="C51" s="25">
        <f t="shared" si="0"/>
        <v>1.8953804347826087E-3</v>
      </c>
    </row>
    <row r="52" spans="2:3" hidden="1" outlineLevel="1" x14ac:dyDescent="0.25">
      <c r="B52" s="9">
        <f t="shared" si="1"/>
        <v>39602</v>
      </c>
      <c r="C52" s="25">
        <f t="shared" si="0"/>
        <v>2.0006793478260869E-3</v>
      </c>
    </row>
    <row r="53" spans="2:3" hidden="1" outlineLevel="1" x14ac:dyDescent="0.25">
      <c r="B53" s="9">
        <f t="shared" si="1"/>
        <v>39603</v>
      </c>
      <c r="C53" s="25">
        <f t="shared" si="0"/>
        <v>2.1059782608695652E-3</v>
      </c>
    </row>
    <row r="54" spans="2:3" hidden="1" outlineLevel="1" x14ac:dyDescent="0.25">
      <c r="B54" s="9">
        <f t="shared" si="1"/>
        <v>39604</v>
      </c>
      <c r="C54" s="25">
        <f t="shared" si="0"/>
        <v>2.2112771739130435E-3</v>
      </c>
    </row>
    <row r="55" spans="2:3" hidden="1" outlineLevel="1" x14ac:dyDescent="0.25">
      <c r="B55" s="9">
        <f t="shared" si="1"/>
        <v>39605</v>
      </c>
      <c r="C55" s="25">
        <f t="shared" si="0"/>
        <v>2.3165760869565217E-3</v>
      </c>
    </row>
    <row r="56" spans="2:3" hidden="1" outlineLevel="1" x14ac:dyDescent="0.25">
      <c r="B56" s="9">
        <f t="shared" si="1"/>
        <v>39606</v>
      </c>
      <c r="C56" s="25">
        <f t="shared" si="0"/>
        <v>2.421875E-3</v>
      </c>
    </row>
    <row r="57" spans="2:3" hidden="1" outlineLevel="1" x14ac:dyDescent="0.25">
      <c r="B57" s="9">
        <f t="shared" si="1"/>
        <v>39607</v>
      </c>
      <c r="C57" s="25">
        <f t="shared" si="0"/>
        <v>2.5271739130434782E-3</v>
      </c>
    </row>
    <row r="58" spans="2:3" hidden="1" outlineLevel="1" x14ac:dyDescent="0.25">
      <c r="B58" s="9">
        <f t="shared" si="1"/>
        <v>39608</v>
      </c>
      <c r="C58" s="25">
        <f t="shared" si="0"/>
        <v>2.6324728260869565E-3</v>
      </c>
    </row>
    <row r="59" spans="2:3" hidden="1" outlineLevel="1" x14ac:dyDescent="0.25">
      <c r="B59" s="9">
        <f t="shared" si="1"/>
        <v>39609</v>
      </c>
      <c r="C59" s="25">
        <f t="shared" si="0"/>
        <v>2.7377717391304348E-3</v>
      </c>
    </row>
    <row r="60" spans="2:3" hidden="1" outlineLevel="1" x14ac:dyDescent="0.25">
      <c r="B60" s="9">
        <f t="shared" si="1"/>
        <v>39610</v>
      </c>
      <c r="C60" s="25">
        <f t="shared" si="0"/>
        <v>2.8430706521739126E-3</v>
      </c>
    </row>
    <row r="61" spans="2:3" hidden="1" outlineLevel="1" x14ac:dyDescent="0.25">
      <c r="B61" s="9">
        <f t="shared" si="1"/>
        <v>39611</v>
      </c>
      <c r="C61" s="25">
        <f t="shared" si="0"/>
        <v>2.9483695652173913E-3</v>
      </c>
    </row>
    <row r="62" spans="2:3" hidden="1" outlineLevel="1" x14ac:dyDescent="0.25">
      <c r="B62" s="9">
        <f t="shared" si="1"/>
        <v>39612</v>
      </c>
      <c r="C62" s="25">
        <f t="shared" si="0"/>
        <v>3.0536684782608695E-3</v>
      </c>
    </row>
    <row r="63" spans="2:3" hidden="1" outlineLevel="1" x14ac:dyDescent="0.25">
      <c r="B63" s="9">
        <f t="shared" si="1"/>
        <v>39613</v>
      </c>
      <c r="C63" s="25">
        <f t="shared" si="0"/>
        <v>3.1589673913043482E-3</v>
      </c>
    </row>
    <row r="64" spans="2:3" hidden="1" outlineLevel="1" x14ac:dyDescent="0.25">
      <c r="B64" s="9">
        <f t="shared" si="1"/>
        <v>39614</v>
      </c>
      <c r="C64" s="25">
        <f t="shared" si="0"/>
        <v>3.2642663043478261E-3</v>
      </c>
    </row>
    <row r="65" spans="2:3" hidden="1" outlineLevel="1" x14ac:dyDescent="0.25">
      <c r="B65" s="9">
        <f t="shared" si="1"/>
        <v>39615</v>
      </c>
      <c r="C65" s="25">
        <f t="shared" si="0"/>
        <v>3.3695652173913043E-3</v>
      </c>
    </row>
    <row r="66" spans="2:3" hidden="1" outlineLevel="1" x14ac:dyDescent="0.25">
      <c r="B66" s="9">
        <f t="shared" si="1"/>
        <v>39616</v>
      </c>
      <c r="C66" s="25">
        <f t="shared" si="0"/>
        <v>3.4748641304347826E-3</v>
      </c>
    </row>
    <row r="67" spans="2:3" hidden="1" outlineLevel="1" x14ac:dyDescent="0.25">
      <c r="B67" s="9">
        <f t="shared" si="1"/>
        <v>39617</v>
      </c>
      <c r="C67" s="25">
        <f t="shared" si="0"/>
        <v>3.5801630434782604E-3</v>
      </c>
    </row>
    <row r="68" spans="2:3" hidden="1" outlineLevel="1" x14ac:dyDescent="0.25">
      <c r="B68" s="9">
        <f t="shared" si="1"/>
        <v>39618</v>
      </c>
      <c r="C68" s="25">
        <f t="shared" si="0"/>
        <v>3.6854619565217391E-3</v>
      </c>
    </row>
    <row r="69" spans="2:3" hidden="1" outlineLevel="1" x14ac:dyDescent="0.25">
      <c r="B69" s="9">
        <f t="shared" si="1"/>
        <v>39619</v>
      </c>
      <c r="C69" s="25">
        <f t="shared" si="0"/>
        <v>3.7907608695652174E-3</v>
      </c>
    </row>
    <row r="70" spans="2:3" hidden="1" outlineLevel="1" x14ac:dyDescent="0.25">
      <c r="B70" s="9">
        <f t="shared" si="1"/>
        <v>39620</v>
      </c>
      <c r="C70" s="25">
        <f t="shared" si="0"/>
        <v>3.8960597826086961E-3</v>
      </c>
    </row>
    <row r="71" spans="2:3" hidden="1" outlineLevel="1" x14ac:dyDescent="0.25">
      <c r="B71" s="9">
        <f t="shared" si="1"/>
        <v>39621</v>
      </c>
      <c r="C71" s="25">
        <f t="shared" si="0"/>
        <v>4.0013586956521739E-3</v>
      </c>
    </row>
    <row r="72" spans="2:3" hidden="1" outlineLevel="1" x14ac:dyDescent="0.25">
      <c r="B72" s="9">
        <f t="shared" si="1"/>
        <v>39622</v>
      </c>
      <c r="C72" s="25">
        <f t="shared" si="0"/>
        <v>4.1066576086956517E-3</v>
      </c>
    </row>
    <row r="73" spans="2:3" hidden="1" outlineLevel="1" x14ac:dyDescent="0.25">
      <c r="B73" s="9">
        <f t="shared" si="1"/>
        <v>39623</v>
      </c>
      <c r="C73" s="25">
        <f t="shared" si="0"/>
        <v>4.2119565217391304E-3</v>
      </c>
    </row>
    <row r="74" spans="2:3" hidden="1" outlineLevel="1" x14ac:dyDescent="0.25">
      <c r="B74" s="9">
        <f t="shared" si="1"/>
        <v>39624</v>
      </c>
      <c r="C74" s="25">
        <f t="shared" si="0"/>
        <v>4.3172554347826082E-3</v>
      </c>
    </row>
    <row r="75" spans="2:3" hidden="1" outlineLevel="1" x14ac:dyDescent="0.25">
      <c r="B75" s="9">
        <f t="shared" si="1"/>
        <v>39625</v>
      </c>
      <c r="C75" s="25">
        <f t="shared" si="0"/>
        <v>4.4225543478260869E-3</v>
      </c>
    </row>
    <row r="76" spans="2:3" hidden="1" outlineLevel="1" x14ac:dyDescent="0.25">
      <c r="B76" s="9">
        <f t="shared" si="1"/>
        <v>39626</v>
      </c>
      <c r="C76" s="25">
        <f t="shared" si="0"/>
        <v>4.5278532608695656E-3</v>
      </c>
    </row>
    <row r="77" spans="2:3" hidden="1" outlineLevel="1" x14ac:dyDescent="0.25">
      <c r="B77" s="9">
        <f t="shared" si="1"/>
        <v>39627</v>
      </c>
      <c r="C77" s="25">
        <f t="shared" si="0"/>
        <v>4.6331521739130434E-3</v>
      </c>
    </row>
    <row r="78" spans="2:3" hidden="1" outlineLevel="1" x14ac:dyDescent="0.25">
      <c r="B78" s="9">
        <f t="shared" si="1"/>
        <v>39628</v>
      </c>
      <c r="C78" s="25">
        <f t="shared" si="0"/>
        <v>4.7384510869565213E-3</v>
      </c>
    </row>
    <row r="79" spans="2:3" hidden="1" outlineLevel="1" x14ac:dyDescent="0.25">
      <c r="B79" s="9">
        <f t="shared" si="1"/>
        <v>39629</v>
      </c>
      <c r="C79" s="25">
        <f t="shared" si="0"/>
        <v>4.84375E-3</v>
      </c>
    </row>
    <row r="80" spans="2:3" hidden="1" outlineLevel="1" x14ac:dyDescent="0.25">
      <c r="B80" s="9">
        <f t="shared" si="1"/>
        <v>39630</v>
      </c>
      <c r="C80" s="25">
        <f t="shared" si="0"/>
        <v>4.9490489130434787E-3</v>
      </c>
    </row>
    <row r="81" spans="2:3" hidden="1" outlineLevel="1" x14ac:dyDescent="0.25">
      <c r="B81" s="9">
        <f t="shared" si="1"/>
        <v>39631</v>
      </c>
      <c r="C81" s="25">
        <f t="shared" si="0"/>
        <v>5.0543478260869565E-3</v>
      </c>
    </row>
    <row r="82" spans="2:3" hidden="1" outlineLevel="1" x14ac:dyDescent="0.25">
      <c r="B82" s="9">
        <f t="shared" si="1"/>
        <v>39632</v>
      </c>
      <c r="C82" s="25">
        <f t="shared" si="0"/>
        <v>5.1596467391304343E-3</v>
      </c>
    </row>
    <row r="83" spans="2:3" hidden="1" outlineLevel="1" x14ac:dyDescent="0.25">
      <c r="B83" s="9">
        <f t="shared" si="1"/>
        <v>39633</v>
      </c>
      <c r="C83" s="25">
        <f t="shared" si="0"/>
        <v>5.264945652173913E-3</v>
      </c>
    </row>
    <row r="84" spans="2:3" hidden="1" outlineLevel="1" x14ac:dyDescent="0.25">
      <c r="B84" s="9">
        <f t="shared" si="1"/>
        <v>39634</v>
      </c>
      <c r="C84" s="25">
        <f t="shared" si="0"/>
        <v>5.3702445652173917E-3</v>
      </c>
    </row>
    <row r="85" spans="2:3" hidden="1" outlineLevel="1" x14ac:dyDescent="0.25">
      <c r="B85" s="9">
        <f t="shared" si="1"/>
        <v>39635</v>
      </c>
      <c r="C85" s="25">
        <f t="shared" si="0"/>
        <v>5.4755434782608695E-3</v>
      </c>
    </row>
    <row r="86" spans="2:3" hidden="1" outlineLevel="1" x14ac:dyDescent="0.25">
      <c r="B86" s="9">
        <f t="shared" si="1"/>
        <v>39636</v>
      </c>
      <c r="C86" s="25">
        <f t="shared" si="0"/>
        <v>5.5808423913043474E-3</v>
      </c>
    </row>
    <row r="87" spans="2:3" hidden="1" outlineLevel="1" x14ac:dyDescent="0.25">
      <c r="B87" s="9">
        <f t="shared" si="1"/>
        <v>39637</v>
      </c>
      <c r="C87" s="25">
        <f t="shared" si="0"/>
        <v>5.6861413043478252E-3</v>
      </c>
    </row>
    <row r="88" spans="2:3" hidden="1" outlineLevel="1" x14ac:dyDescent="0.25">
      <c r="B88" s="9">
        <f t="shared" si="1"/>
        <v>39638</v>
      </c>
      <c r="C88" s="25">
        <f t="shared" si="0"/>
        <v>5.7914402173913047E-3</v>
      </c>
    </row>
    <row r="89" spans="2:3" hidden="1" outlineLevel="1" x14ac:dyDescent="0.25">
      <c r="B89" s="9">
        <f t="shared" si="1"/>
        <v>39639</v>
      </c>
      <c r="C89" s="25">
        <f t="shared" si="0"/>
        <v>5.8967391304347826E-3</v>
      </c>
    </row>
    <row r="90" spans="2:3" hidden="1" outlineLevel="1" x14ac:dyDescent="0.25">
      <c r="B90" s="9">
        <f t="shared" si="1"/>
        <v>39640</v>
      </c>
      <c r="C90" s="25">
        <f t="shared" si="0"/>
        <v>6.0020380434782604E-3</v>
      </c>
    </row>
    <row r="91" spans="2:3" hidden="1" outlineLevel="1" x14ac:dyDescent="0.25">
      <c r="B91" s="9">
        <f t="shared" si="1"/>
        <v>39641</v>
      </c>
      <c r="C91" s="25">
        <f t="shared" si="0"/>
        <v>6.1073369565217391E-3</v>
      </c>
    </row>
    <row r="92" spans="2:3" hidden="1" outlineLevel="1" x14ac:dyDescent="0.25">
      <c r="B92" s="9">
        <f t="shared" si="1"/>
        <v>39642</v>
      </c>
      <c r="C92" s="25">
        <f t="shared" si="0"/>
        <v>6.2126358695652169E-3</v>
      </c>
    </row>
    <row r="93" spans="2:3" hidden="1" outlineLevel="1" x14ac:dyDescent="0.25">
      <c r="B93" s="9">
        <f t="shared" si="1"/>
        <v>39643</v>
      </c>
      <c r="C93" s="25">
        <f t="shared" si="0"/>
        <v>6.3179347826086965E-3</v>
      </c>
    </row>
    <row r="94" spans="2:3" hidden="1" outlineLevel="1" x14ac:dyDescent="0.25">
      <c r="B94" s="9">
        <f t="shared" si="1"/>
        <v>39644</v>
      </c>
      <c r="C94" s="25">
        <f t="shared" si="0"/>
        <v>6.4232336956521743E-3</v>
      </c>
    </row>
    <row r="95" spans="2:3" hidden="1" outlineLevel="1" x14ac:dyDescent="0.25">
      <c r="B95" s="9">
        <f t="shared" si="1"/>
        <v>39645</v>
      </c>
      <c r="C95" s="25">
        <f t="shared" si="0"/>
        <v>6.5285326086956521E-3</v>
      </c>
    </row>
    <row r="96" spans="2:3" hidden="1" outlineLevel="1" x14ac:dyDescent="0.25">
      <c r="B96" s="9">
        <f t="shared" si="1"/>
        <v>39646</v>
      </c>
      <c r="C96" s="25">
        <f t="shared" si="0"/>
        <v>6.6338315217391308E-3</v>
      </c>
    </row>
    <row r="97" spans="2:3" hidden="1" outlineLevel="1" x14ac:dyDescent="0.25">
      <c r="B97" s="9">
        <f t="shared" si="1"/>
        <v>39647</v>
      </c>
      <c r="C97" s="25">
        <f t="shared" si="0"/>
        <v>6.7391304347826086E-3</v>
      </c>
    </row>
    <row r="98" spans="2:3" hidden="1" outlineLevel="1" x14ac:dyDescent="0.25">
      <c r="B98" s="9">
        <f t="shared" si="1"/>
        <v>39648</v>
      </c>
      <c r="C98" s="25">
        <f t="shared" ref="C98:C161" si="2">$C$17/2*COUPDAYBS(B98,$B$17,2,1)/$E$27</f>
        <v>6.8444293478260865E-3</v>
      </c>
    </row>
    <row r="99" spans="2:3" hidden="1" outlineLevel="1" x14ac:dyDescent="0.25">
      <c r="B99" s="9">
        <f t="shared" ref="B99:B162" si="3">B98+1</f>
        <v>39649</v>
      </c>
      <c r="C99" s="25">
        <f t="shared" si="2"/>
        <v>6.9497282608695652E-3</v>
      </c>
    </row>
    <row r="100" spans="2:3" hidden="1" outlineLevel="1" x14ac:dyDescent="0.25">
      <c r="B100" s="9">
        <f t="shared" si="3"/>
        <v>39650</v>
      </c>
      <c r="C100" s="25">
        <f t="shared" si="2"/>
        <v>7.055027173913043E-3</v>
      </c>
    </row>
    <row r="101" spans="2:3" hidden="1" outlineLevel="1" x14ac:dyDescent="0.25">
      <c r="B101" s="9">
        <f t="shared" si="3"/>
        <v>39651</v>
      </c>
      <c r="C101" s="25">
        <f t="shared" si="2"/>
        <v>7.1603260869565208E-3</v>
      </c>
    </row>
    <row r="102" spans="2:3" hidden="1" outlineLevel="1" x14ac:dyDescent="0.25">
      <c r="B102" s="9">
        <f t="shared" si="3"/>
        <v>39652</v>
      </c>
      <c r="C102" s="25">
        <f t="shared" si="2"/>
        <v>7.2656250000000004E-3</v>
      </c>
    </row>
    <row r="103" spans="2:3" hidden="1" outlineLevel="1" x14ac:dyDescent="0.25">
      <c r="B103" s="9">
        <f t="shared" si="3"/>
        <v>39653</v>
      </c>
      <c r="C103" s="25">
        <f t="shared" si="2"/>
        <v>7.3709239130434782E-3</v>
      </c>
    </row>
    <row r="104" spans="2:3" hidden="1" outlineLevel="1" x14ac:dyDescent="0.25">
      <c r="B104" s="9">
        <f t="shared" si="3"/>
        <v>39654</v>
      </c>
      <c r="C104" s="25">
        <f t="shared" si="2"/>
        <v>7.4762228260869569E-3</v>
      </c>
    </row>
    <row r="105" spans="2:3" hidden="1" outlineLevel="1" x14ac:dyDescent="0.25">
      <c r="B105" s="9">
        <f t="shared" si="3"/>
        <v>39655</v>
      </c>
      <c r="C105" s="25">
        <f t="shared" si="2"/>
        <v>7.5815217391304347E-3</v>
      </c>
    </row>
    <row r="106" spans="2:3" hidden="1" outlineLevel="1" x14ac:dyDescent="0.25">
      <c r="B106" s="9">
        <f t="shared" si="3"/>
        <v>39656</v>
      </c>
      <c r="C106" s="25">
        <f t="shared" si="2"/>
        <v>7.6868206521739126E-3</v>
      </c>
    </row>
    <row r="107" spans="2:3" hidden="1" outlineLevel="1" x14ac:dyDescent="0.25">
      <c r="B107" s="9">
        <f t="shared" si="3"/>
        <v>39657</v>
      </c>
      <c r="C107" s="25">
        <f t="shared" si="2"/>
        <v>7.7921195652173921E-3</v>
      </c>
    </row>
    <row r="108" spans="2:3" hidden="1" outlineLevel="1" x14ac:dyDescent="0.25">
      <c r="B108" s="9">
        <f t="shared" si="3"/>
        <v>39658</v>
      </c>
      <c r="C108" s="25">
        <f t="shared" si="2"/>
        <v>7.8974184782608699E-3</v>
      </c>
    </row>
    <row r="109" spans="2:3" hidden="1" outlineLevel="1" x14ac:dyDescent="0.25">
      <c r="B109" s="9">
        <f t="shared" si="3"/>
        <v>39659</v>
      </c>
      <c r="C109" s="25">
        <f t="shared" si="2"/>
        <v>8.0027173913043478E-3</v>
      </c>
    </row>
    <row r="110" spans="2:3" hidden="1" outlineLevel="1" x14ac:dyDescent="0.25">
      <c r="B110" s="9">
        <f t="shared" si="3"/>
        <v>39660</v>
      </c>
      <c r="C110" s="25">
        <f t="shared" si="2"/>
        <v>8.1080163043478256E-3</v>
      </c>
    </row>
    <row r="111" spans="2:3" hidden="1" outlineLevel="1" x14ac:dyDescent="0.25">
      <c r="B111" s="9">
        <f t="shared" si="3"/>
        <v>39661</v>
      </c>
      <c r="C111" s="25">
        <f t="shared" si="2"/>
        <v>8.2133152173913034E-3</v>
      </c>
    </row>
    <row r="112" spans="2:3" hidden="1" outlineLevel="1" x14ac:dyDescent="0.25">
      <c r="B112" s="9">
        <f t="shared" si="3"/>
        <v>39662</v>
      </c>
      <c r="C112" s="25">
        <f t="shared" si="2"/>
        <v>8.3186141304347812E-3</v>
      </c>
    </row>
    <row r="113" spans="2:3" hidden="1" outlineLevel="1" x14ac:dyDescent="0.25">
      <c r="B113" s="9">
        <f t="shared" si="3"/>
        <v>39663</v>
      </c>
      <c r="C113" s="25">
        <f t="shared" si="2"/>
        <v>8.4239130434782608E-3</v>
      </c>
    </row>
    <row r="114" spans="2:3" hidden="1" outlineLevel="1" x14ac:dyDescent="0.25">
      <c r="B114" s="9">
        <f t="shared" si="3"/>
        <v>39664</v>
      </c>
      <c r="C114" s="25">
        <f t="shared" si="2"/>
        <v>8.5292119565217386E-3</v>
      </c>
    </row>
    <row r="115" spans="2:3" hidden="1" outlineLevel="1" x14ac:dyDescent="0.25">
      <c r="B115" s="9">
        <f t="shared" si="3"/>
        <v>39665</v>
      </c>
      <c r="C115" s="25">
        <f t="shared" si="2"/>
        <v>8.6345108695652165E-3</v>
      </c>
    </row>
    <row r="116" spans="2:3" hidden="1" outlineLevel="1" x14ac:dyDescent="0.25">
      <c r="B116" s="9">
        <f t="shared" si="3"/>
        <v>39666</v>
      </c>
      <c r="C116" s="25">
        <f t="shared" si="2"/>
        <v>8.739809782608696E-3</v>
      </c>
    </row>
    <row r="117" spans="2:3" hidden="1" outlineLevel="1" x14ac:dyDescent="0.25">
      <c r="B117" s="9">
        <f t="shared" si="3"/>
        <v>39667</v>
      </c>
      <c r="C117" s="25">
        <f t="shared" si="2"/>
        <v>8.8451086956521738E-3</v>
      </c>
    </row>
    <row r="118" spans="2:3" hidden="1" outlineLevel="1" x14ac:dyDescent="0.25">
      <c r="B118" s="9">
        <f t="shared" si="3"/>
        <v>39668</v>
      </c>
      <c r="C118" s="25">
        <f t="shared" si="2"/>
        <v>8.9504076086956534E-3</v>
      </c>
    </row>
    <row r="119" spans="2:3" hidden="1" outlineLevel="1" x14ac:dyDescent="0.25">
      <c r="B119" s="9">
        <f t="shared" si="3"/>
        <v>39669</v>
      </c>
      <c r="C119" s="25">
        <f t="shared" si="2"/>
        <v>9.0557065217391312E-3</v>
      </c>
    </row>
    <row r="120" spans="2:3" hidden="1" outlineLevel="1" x14ac:dyDescent="0.25">
      <c r="B120" s="9">
        <f t="shared" si="3"/>
        <v>39670</v>
      </c>
      <c r="C120" s="25">
        <f t="shared" si="2"/>
        <v>9.1610054347826091E-3</v>
      </c>
    </row>
    <row r="121" spans="2:3" hidden="1" outlineLevel="1" x14ac:dyDescent="0.25">
      <c r="B121" s="9">
        <f t="shared" si="3"/>
        <v>39671</v>
      </c>
      <c r="C121" s="25">
        <f t="shared" si="2"/>
        <v>9.2663043478260869E-3</v>
      </c>
    </row>
    <row r="122" spans="2:3" hidden="1" outlineLevel="1" x14ac:dyDescent="0.25">
      <c r="B122" s="9">
        <f t="shared" si="3"/>
        <v>39672</v>
      </c>
      <c r="C122" s="25">
        <f t="shared" si="2"/>
        <v>9.3716032608695647E-3</v>
      </c>
    </row>
    <row r="123" spans="2:3" hidden="1" outlineLevel="1" x14ac:dyDescent="0.25">
      <c r="B123" s="9">
        <f t="shared" si="3"/>
        <v>39673</v>
      </c>
      <c r="C123" s="25">
        <f t="shared" si="2"/>
        <v>9.4769021739130425E-3</v>
      </c>
    </row>
    <row r="124" spans="2:3" hidden="1" outlineLevel="1" x14ac:dyDescent="0.25">
      <c r="B124" s="9">
        <f t="shared" si="3"/>
        <v>39674</v>
      </c>
      <c r="C124" s="25">
        <f t="shared" si="2"/>
        <v>9.5822010869565221E-3</v>
      </c>
    </row>
    <row r="125" spans="2:3" hidden="1" outlineLevel="1" x14ac:dyDescent="0.25">
      <c r="B125" s="9">
        <f t="shared" si="3"/>
        <v>39675</v>
      </c>
      <c r="C125" s="25">
        <f t="shared" si="2"/>
        <v>9.6874999999999999E-3</v>
      </c>
    </row>
    <row r="126" spans="2:3" hidden="1" outlineLevel="1" x14ac:dyDescent="0.25">
      <c r="B126" s="9">
        <f t="shared" si="3"/>
        <v>39676</v>
      </c>
      <c r="C126" s="25">
        <f t="shared" si="2"/>
        <v>9.7927989130434778E-3</v>
      </c>
    </row>
    <row r="127" spans="2:3" hidden="1" outlineLevel="1" x14ac:dyDescent="0.25">
      <c r="B127" s="9">
        <f t="shared" si="3"/>
        <v>39677</v>
      </c>
      <c r="C127" s="25">
        <f t="shared" si="2"/>
        <v>9.8980978260869573E-3</v>
      </c>
    </row>
    <row r="128" spans="2:3" hidden="1" outlineLevel="1" x14ac:dyDescent="0.25">
      <c r="B128" s="9">
        <f t="shared" si="3"/>
        <v>39678</v>
      </c>
      <c r="C128" s="25">
        <f t="shared" si="2"/>
        <v>1.0003396739130435E-2</v>
      </c>
    </row>
    <row r="129" spans="2:3" hidden="1" outlineLevel="1" x14ac:dyDescent="0.25">
      <c r="B129" s="9">
        <f t="shared" si="3"/>
        <v>39679</v>
      </c>
      <c r="C129" s="25">
        <f t="shared" si="2"/>
        <v>1.0108695652173913E-2</v>
      </c>
    </row>
    <row r="130" spans="2:3" hidden="1" outlineLevel="1" x14ac:dyDescent="0.25">
      <c r="B130" s="9">
        <f t="shared" si="3"/>
        <v>39680</v>
      </c>
      <c r="C130" s="25">
        <f t="shared" si="2"/>
        <v>1.0213994565217391E-2</v>
      </c>
    </row>
    <row r="131" spans="2:3" hidden="1" outlineLevel="1" x14ac:dyDescent="0.25">
      <c r="B131" s="9">
        <f t="shared" si="3"/>
        <v>39681</v>
      </c>
      <c r="C131" s="25">
        <f t="shared" si="2"/>
        <v>1.0319293478260869E-2</v>
      </c>
    </row>
    <row r="132" spans="2:3" hidden="1" outlineLevel="1" x14ac:dyDescent="0.25">
      <c r="B132" s="9">
        <f t="shared" si="3"/>
        <v>39682</v>
      </c>
      <c r="C132" s="25">
        <f t="shared" si="2"/>
        <v>1.0424592391304348E-2</v>
      </c>
    </row>
    <row r="133" spans="2:3" hidden="1" outlineLevel="1" x14ac:dyDescent="0.25">
      <c r="B133" s="9">
        <f t="shared" si="3"/>
        <v>39683</v>
      </c>
      <c r="C133" s="25">
        <f t="shared" si="2"/>
        <v>1.0529891304347826E-2</v>
      </c>
    </row>
    <row r="134" spans="2:3" hidden="1" outlineLevel="1" x14ac:dyDescent="0.25">
      <c r="B134" s="9">
        <f t="shared" si="3"/>
        <v>39684</v>
      </c>
      <c r="C134" s="25">
        <f t="shared" si="2"/>
        <v>1.0635190217391304E-2</v>
      </c>
    </row>
    <row r="135" spans="2:3" hidden="1" outlineLevel="1" x14ac:dyDescent="0.25">
      <c r="B135" s="9">
        <f t="shared" si="3"/>
        <v>39685</v>
      </c>
      <c r="C135" s="25">
        <f t="shared" si="2"/>
        <v>1.0740489130434783E-2</v>
      </c>
    </row>
    <row r="136" spans="2:3" hidden="1" outlineLevel="1" x14ac:dyDescent="0.25">
      <c r="B136" s="9">
        <f t="shared" si="3"/>
        <v>39686</v>
      </c>
      <c r="C136" s="25">
        <f t="shared" si="2"/>
        <v>1.0845788043478261E-2</v>
      </c>
    </row>
    <row r="137" spans="2:3" hidden="1" outlineLevel="1" x14ac:dyDescent="0.25">
      <c r="B137" s="9">
        <f t="shared" si="3"/>
        <v>39687</v>
      </c>
      <c r="C137" s="25">
        <f t="shared" si="2"/>
        <v>1.0951086956521739E-2</v>
      </c>
    </row>
    <row r="138" spans="2:3" hidden="1" outlineLevel="1" x14ac:dyDescent="0.25">
      <c r="B138" s="9">
        <f t="shared" si="3"/>
        <v>39688</v>
      </c>
      <c r="C138" s="25">
        <f t="shared" si="2"/>
        <v>1.1056385869565217E-2</v>
      </c>
    </row>
    <row r="139" spans="2:3" hidden="1" outlineLevel="1" x14ac:dyDescent="0.25">
      <c r="B139" s="9">
        <f t="shared" si="3"/>
        <v>39689</v>
      </c>
      <c r="C139" s="25">
        <f t="shared" si="2"/>
        <v>1.1161684782608695E-2</v>
      </c>
    </row>
    <row r="140" spans="2:3" hidden="1" outlineLevel="1" x14ac:dyDescent="0.25">
      <c r="B140" s="9">
        <f t="shared" si="3"/>
        <v>39690</v>
      </c>
      <c r="C140" s="25">
        <f t="shared" si="2"/>
        <v>1.1266983695652174E-2</v>
      </c>
    </row>
    <row r="141" spans="2:3" hidden="1" outlineLevel="1" x14ac:dyDescent="0.25">
      <c r="B141" s="9">
        <f t="shared" si="3"/>
        <v>39691</v>
      </c>
      <c r="C141" s="25">
        <f t="shared" si="2"/>
        <v>1.137228260869565E-2</v>
      </c>
    </row>
    <row r="142" spans="2:3" hidden="1" outlineLevel="1" x14ac:dyDescent="0.25">
      <c r="B142" s="9">
        <f t="shared" si="3"/>
        <v>39692</v>
      </c>
      <c r="C142" s="25">
        <f t="shared" si="2"/>
        <v>1.147758152173913E-2</v>
      </c>
    </row>
    <row r="143" spans="2:3" hidden="1" outlineLevel="1" x14ac:dyDescent="0.25">
      <c r="B143" s="9">
        <f t="shared" si="3"/>
        <v>39693</v>
      </c>
      <c r="C143" s="25">
        <f t="shared" si="2"/>
        <v>1.1582880434782609E-2</v>
      </c>
    </row>
    <row r="144" spans="2:3" hidden="1" outlineLevel="1" x14ac:dyDescent="0.25">
      <c r="B144" s="9">
        <f t="shared" si="3"/>
        <v>39694</v>
      </c>
      <c r="C144" s="25">
        <f t="shared" si="2"/>
        <v>1.1688179347826086E-2</v>
      </c>
    </row>
    <row r="145" spans="2:3" hidden="1" outlineLevel="1" x14ac:dyDescent="0.25">
      <c r="B145" s="9">
        <f t="shared" si="3"/>
        <v>39695</v>
      </c>
      <c r="C145" s="25">
        <f t="shared" si="2"/>
        <v>1.1793478260869565E-2</v>
      </c>
    </row>
    <row r="146" spans="2:3" hidden="1" outlineLevel="1" x14ac:dyDescent="0.25">
      <c r="B146" s="9">
        <f t="shared" si="3"/>
        <v>39696</v>
      </c>
      <c r="C146" s="25">
        <f t="shared" si="2"/>
        <v>1.1898777173913045E-2</v>
      </c>
    </row>
    <row r="147" spans="2:3" hidden="1" outlineLevel="1" x14ac:dyDescent="0.25">
      <c r="B147" s="9">
        <f t="shared" si="3"/>
        <v>39697</v>
      </c>
      <c r="C147" s="25">
        <f t="shared" si="2"/>
        <v>1.2004076086956521E-2</v>
      </c>
    </row>
    <row r="148" spans="2:3" hidden="1" outlineLevel="1" x14ac:dyDescent="0.25">
      <c r="B148" s="9">
        <f t="shared" si="3"/>
        <v>39698</v>
      </c>
      <c r="C148" s="25">
        <f t="shared" si="2"/>
        <v>1.2109375E-2</v>
      </c>
    </row>
    <row r="149" spans="2:3" hidden="1" outlineLevel="1" x14ac:dyDescent="0.25">
      <c r="B149" s="9">
        <f t="shared" si="3"/>
        <v>39699</v>
      </c>
      <c r="C149" s="25">
        <f t="shared" si="2"/>
        <v>1.2214673913043478E-2</v>
      </c>
    </row>
    <row r="150" spans="2:3" hidden="1" outlineLevel="1" x14ac:dyDescent="0.25">
      <c r="B150" s="9">
        <f t="shared" si="3"/>
        <v>39700</v>
      </c>
      <c r="C150" s="25">
        <f t="shared" si="2"/>
        <v>1.2319972826086958E-2</v>
      </c>
    </row>
    <row r="151" spans="2:3" hidden="1" outlineLevel="1" x14ac:dyDescent="0.25">
      <c r="B151" s="9">
        <f t="shared" si="3"/>
        <v>39701</v>
      </c>
      <c r="C151" s="25">
        <f t="shared" si="2"/>
        <v>1.2425271739130434E-2</v>
      </c>
    </row>
    <row r="152" spans="2:3" hidden="1" outlineLevel="1" x14ac:dyDescent="0.25">
      <c r="B152" s="9">
        <f t="shared" si="3"/>
        <v>39702</v>
      </c>
      <c r="C152" s="25">
        <f t="shared" si="2"/>
        <v>1.2530570652173913E-2</v>
      </c>
    </row>
    <row r="153" spans="2:3" hidden="1" outlineLevel="1" x14ac:dyDescent="0.25">
      <c r="B153" s="9">
        <f t="shared" si="3"/>
        <v>39703</v>
      </c>
      <c r="C153" s="25">
        <f t="shared" si="2"/>
        <v>1.2635869565217393E-2</v>
      </c>
    </row>
    <row r="154" spans="2:3" hidden="1" outlineLevel="1" x14ac:dyDescent="0.25">
      <c r="B154" s="9">
        <f t="shared" si="3"/>
        <v>39704</v>
      </c>
      <c r="C154" s="25">
        <f t="shared" si="2"/>
        <v>1.2741168478260869E-2</v>
      </c>
    </row>
    <row r="155" spans="2:3" hidden="1" outlineLevel="1" x14ac:dyDescent="0.25">
      <c r="B155" s="9">
        <f t="shared" si="3"/>
        <v>39705</v>
      </c>
      <c r="C155" s="25">
        <f t="shared" si="2"/>
        <v>1.2846467391304349E-2</v>
      </c>
    </row>
    <row r="156" spans="2:3" hidden="1" outlineLevel="1" x14ac:dyDescent="0.25">
      <c r="B156" s="9">
        <f t="shared" si="3"/>
        <v>39706</v>
      </c>
      <c r="C156" s="25">
        <f t="shared" si="2"/>
        <v>1.2951766304347826E-2</v>
      </c>
    </row>
    <row r="157" spans="2:3" hidden="1" outlineLevel="1" x14ac:dyDescent="0.25">
      <c r="B157" s="9">
        <f t="shared" si="3"/>
        <v>39707</v>
      </c>
      <c r="C157" s="25">
        <f t="shared" si="2"/>
        <v>1.3057065217391304E-2</v>
      </c>
    </row>
    <row r="158" spans="2:3" hidden="1" outlineLevel="1" x14ac:dyDescent="0.25">
      <c r="B158" s="9">
        <f t="shared" si="3"/>
        <v>39708</v>
      </c>
      <c r="C158" s="25">
        <f t="shared" si="2"/>
        <v>1.3162364130434782E-2</v>
      </c>
    </row>
    <row r="159" spans="2:3" hidden="1" outlineLevel="1" x14ac:dyDescent="0.25">
      <c r="B159" s="9">
        <f t="shared" si="3"/>
        <v>39709</v>
      </c>
      <c r="C159" s="25">
        <f t="shared" si="2"/>
        <v>1.3267663043478262E-2</v>
      </c>
    </row>
    <row r="160" spans="2:3" hidden="1" outlineLevel="1" x14ac:dyDescent="0.25">
      <c r="B160" s="9">
        <f t="shared" si="3"/>
        <v>39710</v>
      </c>
      <c r="C160" s="25">
        <f t="shared" si="2"/>
        <v>1.3372961956521738E-2</v>
      </c>
    </row>
    <row r="161" spans="2:3" hidden="1" outlineLevel="1" x14ac:dyDescent="0.25">
      <c r="B161" s="9">
        <f t="shared" si="3"/>
        <v>39711</v>
      </c>
      <c r="C161" s="25">
        <f t="shared" si="2"/>
        <v>1.3478260869565217E-2</v>
      </c>
    </row>
    <row r="162" spans="2:3" hidden="1" outlineLevel="1" x14ac:dyDescent="0.25">
      <c r="B162" s="9">
        <f t="shared" si="3"/>
        <v>39712</v>
      </c>
      <c r="C162" s="25">
        <f t="shared" ref="C162:C225" si="4">$C$17/2*COUPDAYBS(B162,$B$17,2,1)/$E$27</f>
        <v>1.3583559782608697E-2</v>
      </c>
    </row>
    <row r="163" spans="2:3" hidden="1" outlineLevel="1" x14ac:dyDescent="0.25">
      <c r="B163" s="9">
        <f t="shared" ref="B163:B226" si="5">B162+1</f>
        <v>39713</v>
      </c>
      <c r="C163" s="25">
        <f t="shared" si="4"/>
        <v>1.3688858695652173E-2</v>
      </c>
    </row>
    <row r="164" spans="2:3" hidden="1" outlineLevel="1" x14ac:dyDescent="0.25">
      <c r="B164" s="9">
        <f t="shared" si="5"/>
        <v>39714</v>
      </c>
      <c r="C164" s="25">
        <f t="shared" si="4"/>
        <v>1.3794157608695653E-2</v>
      </c>
    </row>
    <row r="165" spans="2:3" hidden="1" outlineLevel="1" x14ac:dyDescent="0.25">
      <c r="B165" s="9">
        <f t="shared" si="5"/>
        <v>39715</v>
      </c>
      <c r="C165" s="25">
        <f t="shared" si="4"/>
        <v>1.389945652173913E-2</v>
      </c>
    </row>
    <row r="166" spans="2:3" hidden="1" outlineLevel="1" x14ac:dyDescent="0.25">
      <c r="B166" s="9">
        <f t="shared" si="5"/>
        <v>39716</v>
      </c>
      <c r="C166" s="25">
        <f t="shared" si="4"/>
        <v>1.4004755434782608E-2</v>
      </c>
    </row>
    <row r="167" spans="2:3" hidden="1" outlineLevel="1" x14ac:dyDescent="0.25">
      <c r="B167" s="9">
        <f t="shared" si="5"/>
        <v>39717</v>
      </c>
      <c r="C167" s="25">
        <f t="shared" si="4"/>
        <v>1.4110054347826086E-2</v>
      </c>
    </row>
    <row r="168" spans="2:3" hidden="1" outlineLevel="1" x14ac:dyDescent="0.25">
      <c r="B168" s="9">
        <f t="shared" si="5"/>
        <v>39718</v>
      </c>
      <c r="C168" s="25">
        <f t="shared" si="4"/>
        <v>1.4215353260869566E-2</v>
      </c>
    </row>
    <row r="169" spans="2:3" hidden="1" outlineLevel="1" x14ac:dyDescent="0.25">
      <c r="B169" s="9">
        <f t="shared" si="5"/>
        <v>39719</v>
      </c>
      <c r="C169" s="25">
        <f t="shared" si="4"/>
        <v>1.4320652173913042E-2</v>
      </c>
    </row>
    <row r="170" spans="2:3" hidden="1" outlineLevel="1" x14ac:dyDescent="0.25">
      <c r="B170" s="9">
        <f t="shared" si="5"/>
        <v>39720</v>
      </c>
      <c r="C170" s="25">
        <f t="shared" si="4"/>
        <v>1.4425951086956521E-2</v>
      </c>
    </row>
    <row r="171" spans="2:3" hidden="1" outlineLevel="1" x14ac:dyDescent="0.25">
      <c r="B171" s="9">
        <f t="shared" si="5"/>
        <v>39721</v>
      </c>
      <c r="C171" s="25">
        <f t="shared" si="4"/>
        <v>1.4531250000000001E-2</v>
      </c>
    </row>
    <row r="172" spans="2:3" hidden="1" outlineLevel="1" x14ac:dyDescent="0.25">
      <c r="B172" s="9">
        <f t="shared" si="5"/>
        <v>39722</v>
      </c>
      <c r="C172" s="25">
        <f t="shared" si="4"/>
        <v>1.4636548913043477E-2</v>
      </c>
    </row>
    <row r="173" spans="2:3" hidden="1" outlineLevel="1" x14ac:dyDescent="0.25">
      <c r="B173" s="9">
        <f t="shared" si="5"/>
        <v>39723</v>
      </c>
      <c r="C173" s="25">
        <f t="shared" si="4"/>
        <v>1.4741847826086956E-2</v>
      </c>
    </row>
    <row r="174" spans="2:3" hidden="1" outlineLevel="1" x14ac:dyDescent="0.25">
      <c r="B174" s="9">
        <f t="shared" si="5"/>
        <v>39724</v>
      </c>
      <c r="C174" s="25">
        <f t="shared" si="4"/>
        <v>1.4847146739130434E-2</v>
      </c>
    </row>
    <row r="175" spans="2:3" hidden="1" outlineLevel="1" x14ac:dyDescent="0.25">
      <c r="B175" s="9">
        <f t="shared" si="5"/>
        <v>39725</v>
      </c>
      <c r="C175" s="25">
        <f t="shared" si="4"/>
        <v>1.4952445652173914E-2</v>
      </c>
    </row>
    <row r="176" spans="2:3" hidden="1" outlineLevel="1" x14ac:dyDescent="0.25">
      <c r="B176" s="9">
        <f t="shared" si="5"/>
        <v>39726</v>
      </c>
      <c r="C176" s="25">
        <f t="shared" si="4"/>
        <v>1.505774456521739E-2</v>
      </c>
    </row>
    <row r="177" spans="2:3" hidden="1" outlineLevel="1" x14ac:dyDescent="0.25">
      <c r="B177" s="9">
        <f t="shared" si="5"/>
        <v>39727</v>
      </c>
      <c r="C177" s="25">
        <f t="shared" si="4"/>
        <v>1.5163043478260869E-2</v>
      </c>
    </row>
    <row r="178" spans="2:3" hidden="1" outlineLevel="1" x14ac:dyDescent="0.25">
      <c r="B178" s="9">
        <f t="shared" si="5"/>
        <v>39728</v>
      </c>
      <c r="C178" s="25">
        <f t="shared" si="4"/>
        <v>1.5268342391304349E-2</v>
      </c>
    </row>
    <row r="179" spans="2:3" hidden="1" outlineLevel="1" x14ac:dyDescent="0.25">
      <c r="B179" s="9">
        <f t="shared" si="5"/>
        <v>39729</v>
      </c>
      <c r="C179" s="25">
        <f t="shared" si="4"/>
        <v>1.5373641304347825E-2</v>
      </c>
    </row>
    <row r="180" spans="2:3" hidden="1" outlineLevel="1" x14ac:dyDescent="0.25">
      <c r="B180" s="9">
        <f t="shared" si="5"/>
        <v>39730</v>
      </c>
      <c r="C180" s="25">
        <f t="shared" si="4"/>
        <v>1.5478940217391305E-2</v>
      </c>
    </row>
    <row r="181" spans="2:3" hidden="1" outlineLevel="1" x14ac:dyDescent="0.25">
      <c r="B181" s="9">
        <f t="shared" si="5"/>
        <v>39731</v>
      </c>
      <c r="C181" s="25">
        <f t="shared" si="4"/>
        <v>1.5584239130434784E-2</v>
      </c>
    </row>
    <row r="182" spans="2:3" hidden="1" outlineLevel="1" x14ac:dyDescent="0.25">
      <c r="B182" s="9">
        <f t="shared" si="5"/>
        <v>39732</v>
      </c>
      <c r="C182" s="25">
        <f t="shared" si="4"/>
        <v>1.5689538043478259E-2</v>
      </c>
    </row>
    <row r="183" spans="2:3" hidden="1" outlineLevel="1" x14ac:dyDescent="0.25">
      <c r="B183" s="9">
        <f t="shared" si="5"/>
        <v>39733</v>
      </c>
      <c r="C183" s="25">
        <f t="shared" si="4"/>
        <v>1.579483695652174E-2</v>
      </c>
    </row>
    <row r="184" spans="2:3" hidden="1" outlineLevel="1" x14ac:dyDescent="0.25">
      <c r="B184" s="9">
        <f t="shared" si="5"/>
        <v>39734</v>
      </c>
      <c r="C184" s="25">
        <f t="shared" si="4"/>
        <v>1.5900135869565218E-2</v>
      </c>
    </row>
    <row r="185" spans="2:3" hidden="1" outlineLevel="1" x14ac:dyDescent="0.25">
      <c r="B185" s="9">
        <f t="shared" si="5"/>
        <v>39735</v>
      </c>
      <c r="C185" s="25">
        <f t="shared" si="4"/>
        <v>1.6005434782608696E-2</v>
      </c>
    </row>
    <row r="186" spans="2:3" hidden="1" outlineLevel="1" x14ac:dyDescent="0.25">
      <c r="B186" s="9">
        <f t="shared" si="5"/>
        <v>39736</v>
      </c>
      <c r="C186" s="25">
        <f t="shared" si="4"/>
        <v>1.6110733695652173E-2</v>
      </c>
    </row>
    <row r="187" spans="2:3" hidden="1" outlineLevel="1" x14ac:dyDescent="0.25">
      <c r="B187" s="9">
        <f t="shared" si="5"/>
        <v>39737</v>
      </c>
      <c r="C187" s="25">
        <f t="shared" si="4"/>
        <v>1.6216032608695651E-2</v>
      </c>
    </row>
    <row r="188" spans="2:3" hidden="1" outlineLevel="1" x14ac:dyDescent="0.25">
      <c r="B188" s="9">
        <f t="shared" si="5"/>
        <v>39738</v>
      </c>
      <c r="C188" s="25">
        <f t="shared" si="4"/>
        <v>1.6321331521739129E-2</v>
      </c>
    </row>
    <row r="189" spans="2:3" hidden="1" outlineLevel="1" x14ac:dyDescent="0.25">
      <c r="B189" s="9">
        <f t="shared" si="5"/>
        <v>39739</v>
      </c>
      <c r="C189" s="25">
        <f t="shared" si="4"/>
        <v>1.6426630434782607E-2</v>
      </c>
    </row>
    <row r="190" spans="2:3" hidden="1" outlineLevel="1" x14ac:dyDescent="0.25">
      <c r="B190" s="9">
        <f t="shared" si="5"/>
        <v>39740</v>
      </c>
      <c r="C190" s="25">
        <f t="shared" si="4"/>
        <v>1.6531929347826088E-2</v>
      </c>
    </row>
    <row r="191" spans="2:3" hidden="1" outlineLevel="1" x14ac:dyDescent="0.25">
      <c r="B191" s="9">
        <f t="shared" si="5"/>
        <v>39741</v>
      </c>
      <c r="C191" s="25">
        <f t="shared" si="4"/>
        <v>1.6637228260869562E-2</v>
      </c>
    </row>
    <row r="192" spans="2:3" hidden="1" outlineLevel="1" x14ac:dyDescent="0.25">
      <c r="B192" s="9">
        <f t="shared" si="5"/>
        <v>39742</v>
      </c>
      <c r="C192" s="25">
        <f t="shared" si="4"/>
        <v>1.6742527173913044E-2</v>
      </c>
    </row>
    <row r="193" spans="2:3" hidden="1" outlineLevel="1" x14ac:dyDescent="0.25">
      <c r="B193" s="9">
        <f t="shared" si="5"/>
        <v>39743</v>
      </c>
      <c r="C193" s="25">
        <f t="shared" si="4"/>
        <v>1.6847826086956522E-2</v>
      </c>
    </row>
    <row r="194" spans="2:3" hidden="1" outlineLevel="1" x14ac:dyDescent="0.25">
      <c r="B194" s="9">
        <f t="shared" si="5"/>
        <v>39744</v>
      </c>
      <c r="C194" s="25">
        <f t="shared" si="4"/>
        <v>1.6953124999999999E-2</v>
      </c>
    </row>
    <row r="195" spans="2:3" hidden="1" outlineLevel="1" x14ac:dyDescent="0.25">
      <c r="B195" s="9">
        <f t="shared" si="5"/>
        <v>39745</v>
      </c>
      <c r="C195" s="25">
        <f t="shared" si="4"/>
        <v>1.7058423913043477E-2</v>
      </c>
    </row>
    <row r="196" spans="2:3" hidden="1" outlineLevel="1" x14ac:dyDescent="0.25">
      <c r="B196" s="9">
        <f t="shared" si="5"/>
        <v>39746</v>
      </c>
      <c r="C196" s="25">
        <f t="shared" si="4"/>
        <v>1.7163722826086959E-2</v>
      </c>
    </row>
    <row r="197" spans="2:3" hidden="1" outlineLevel="1" x14ac:dyDescent="0.25">
      <c r="B197" s="9">
        <f t="shared" si="5"/>
        <v>39747</v>
      </c>
      <c r="C197" s="25">
        <f t="shared" si="4"/>
        <v>1.7269021739130433E-2</v>
      </c>
    </row>
    <row r="198" spans="2:3" hidden="1" outlineLevel="1" x14ac:dyDescent="0.25">
      <c r="B198" s="9">
        <f t="shared" si="5"/>
        <v>39748</v>
      </c>
      <c r="C198" s="25">
        <f t="shared" si="4"/>
        <v>1.7374320652173914E-2</v>
      </c>
    </row>
    <row r="199" spans="2:3" hidden="1" outlineLevel="1" x14ac:dyDescent="0.25">
      <c r="B199" s="9">
        <f t="shared" si="5"/>
        <v>39749</v>
      </c>
      <c r="C199" s="25">
        <f t="shared" si="4"/>
        <v>1.7479619565217392E-2</v>
      </c>
    </row>
    <row r="200" spans="2:3" hidden="1" outlineLevel="1" x14ac:dyDescent="0.25">
      <c r="B200" s="9">
        <f t="shared" si="5"/>
        <v>39750</v>
      </c>
      <c r="C200" s="25">
        <f t="shared" si="4"/>
        <v>1.758491847826087E-2</v>
      </c>
    </row>
    <row r="201" spans="2:3" hidden="1" outlineLevel="1" x14ac:dyDescent="0.25">
      <c r="B201" s="9">
        <f t="shared" si="5"/>
        <v>39751</v>
      </c>
      <c r="C201" s="25">
        <f t="shared" si="4"/>
        <v>1.7690217391304348E-2</v>
      </c>
    </row>
    <row r="202" spans="2:3" hidden="1" outlineLevel="1" x14ac:dyDescent="0.25">
      <c r="B202" s="9">
        <f t="shared" si="5"/>
        <v>39752</v>
      </c>
      <c r="C202" s="25">
        <f t="shared" si="4"/>
        <v>1.7795516304347826E-2</v>
      </c>
    </row>
    <row r="203" spans="2:3" hidden="1" outlineLevel="1" x14ac:dyDescent="0.25">
      <c r="B203" s="9">
        <f t="shared" si="5"/>
        <v>39753</v>
      </c>
      <c r="C203" s="25">
        <f t="shared" si="4"/>
        <v>1.7900815217391307E-2</v>
      </c>
    </row>
    <row r="204" spans="2:3" hidden="1" outlineLevel="1" x14ac:dyDescent="0.25">
      <c r="B204" s="9">
        <f t="shared" si="5"/>
        <v>39754</v>
      </c>
      <c r="C204" s="25">
        <f t="shared" si="4"/>
        <v>1.8006114130434781E-2</v>
      </c>
    </row>
    <row r="205" spans="2:3" hidden="1" outlineLevel="1" x14ac:dyDescent="0.25">
      <c r="B205" s="9">
        <f t="shared" si="5"/>
        <v>39755</v>
      </c>
      <c r="C205" s="25">
        <f t="shared" si="4"/>
        <v>1.8111413043478262E-2</v>
      </c>
    </row>
    <row r="206" spans="2:3" hidden="1" outlineLevel="1" x14ac:dyDescent="0.25">
      <c r="B206" s="9">
        <f t="shared" si="5"/>
        <v>39756</v>
      </c>
      <c r="C206" s="25">
        <f t="shared" si="4"/>
        <v>1.821671195652174E-2</v>
      </c>
    </row>
    <row r="207" spans="2:3" hidden="1" outlineLevel="1" x14ac:dyDescent="0.25">
      <c r="B207" s="9">
        <f t="shared" si="5"/>
        <v>39757</v>
      </c>
      <c r="C207" s="25">
        <f t="shared" si="4"/>
        <v>1.8322010869565218E-2</v>
      </c>
    </row>
    <row r="208" spans="2:3" hidden="1" outlineLevel="1" x14ac:dyDescent="0.25">
      <c r="B208" s="9">
        <f t="shared" si="5"/>
        <v>39758</v>
      </c>
      <c r="C208" s="25">
        <f t="shared" si="4"/>
        <v>1.8427309782608696E-2</v>
      </c>
    </row>
    <row r="209" spans="2:3" hidden="1" outlineLevel="1" x14ac:dyDescent="0.25">
      <c r="B209" s="9">
        <f t="shared" si="5"/>
        <v>39759</v>
      </c>
      <c r="C209" s="25">
        <f t="shared" si="4"/>
        <v>1.8532608695652174E-2</v>
      </c>
    </row>
    <row r="210" spans="2:3" hidden="1" outlineLevel="1" x14ac:dyDescent="0.25">
      <c r="B210" s="9">
        <f t="shared" si="5"/>
        <v>39760</v>
      </c>
      <c r="C210" s="25">
        <f t="shared" si="4"/>
        <v>1.8637907608695652E-2</v>
      </c>
    </row>
    <row r="211" spans="2:3" hidden="1" outlineLevel="1" x14ac:dyDescent="0.25">
      <c r="B211" s="9">
        <f t="shared" si="5"/>
        <v>39761</v>
      </c>
      <c r="C211" s="25">
        <f t="shared" si="4"/>
        <v>1.8743206521739129E-2</v>
      </c>
    </row>
    <row r="212" spans="2:3" hidden="1" outlineLevel="1" x14ac:dyDescent="0.25">
      <c r="B212" s="9">
        <f t="shared" si="5"/>
        <v>39762</v>
      </c>
      <c r="C212" s="25">
        <f t="shared" si="4"/>
        <v>1.8848505434782611E-2</v>
      </c>
    </row>
    <row r="213" spans="2:3" hidden="1" outlineLevel="1" x14ac:dyDescent="0.25">
      <c r="B213" s="9">
        <f t="shared" si="5"/>
        <v>39763</v>
      </c>
      <c r="C213" s="25">
        <f t="shared" si="4"/>
        <v>1.8953804347826085E-2</v>
      </c>
    </row>
    <row r="214" spans="2:3" hidden="1" outlineLevel="1" x14ac:dyDescent="0.25">
      <c r="B214" s="9">
        <f t="shared" si="5"/>
        <v>39764</v>
      </c>
      <c r="C214" s="25">
        <f t="shared" si="4"/>
        <v>1.9059103260869566E-2</v>
      </c>
    </row>
    <row r="215" spans="2:3" hidden="1" outlineLevel="1" x14ac:dyDescent="0.25">
      <c r="B215" s="9">
        <f t="shared" si="5"/>
        <v>39765</v>
      </c>
      <c r="C215" s="25">
        <f t="shared" si="4"/>
        <v>1.9164402173913044E-2</v>
      </c>
    </row>
    <row r="216" spans="2:3" hidden="1" outlineLevel="1" x14ac:dyDescent="0.25">
      <c r="B216" s="9">
        <f t="shared" si="5"/>
        <v>39766</v>
      </c>
      <c r="C216" s="25">
        <f t="shared" si="4"/>
        <v>1.9269701086956522E-2</v>
      </c>
    </row>
    <row r="217" spans="2:3" hidden="1" outlineLevel="1" x14ac:dyDescent="0.25">
      <c r="B217" s="9">
        <f t="shared" si="5"/>
        <v>39767</v>
      </c>
      <c r="C217" s="25">
        <f t="shared" si="4"/>
        <v>0</v>
      </c>
    </row>
    <row r="218" spans="2:3" hidden="1" outlineLevel="1" x14ac:dyDescent="0.25">
      <c r="B218" s="9">
        <f t="shared" si="5"/>
        <v>39768</v>
      </c>
      <c r="C218" s="25">
        <f t="shared" si="4"/>
        <v>1.0529891304347826E-4</v>
      </c>
    </row>
    <row r="219" spans="2:3" hidden="1" outlineLevel="1" x14ac:dyDescent="0.25">
      <c r="B219" s="9">
        <f t="shared" si="5"/>
        <v>39769</v>
      </c>
      <c r="C219" s="25">
        <f t="shared" si="4"/>
        <v>2.1059782608695652E-4</v>
      </c>
    </row>
    <row r="220" spans="2:3" hidden="1" outlineLevel="1" x14ac:dyDescent="0.25">
      <c r="B220" s="9">
        <f t="shared" si="5"/>
        <v>39770</v>
      </c>
      <c r="C220" s="25">
        <f t="shared" si="4"/>
        <v>3.1589673913043478E-4</v>
      </c>
    </row>
    <row r="221" spans="2:3" hidden="1" outlineLevel="1" x14ac:dyDescent="0.25">
      <c r="B221" s="9">
        <f t="shared" si="5"/>
        <v>39771</v>
      </c>
      <c r="C221" s="25">
        <f t="shared" si="4"/>
        <v>4.2119565217391304E-4</v>
      </c>
    </row>
    <row r="222" spans="2:3" hidden="1" outlineLevel="1" x14ac:dyDescent="0.25">
      <c r="B222" s="9">
        <f t="shared" si="5"/>
        <v>39772</v>
      </c>
      <c r="C222" s="25">
        <f t="shared" si="4"/>
        <v>5.264945652173913E-4</v>
      </c>
    </row>
    <row r="223" spans="2:3" hidden="1" outlineLevel="1" x14ac:dyDescent="0.25">
      <c r="B223" s="9">
        <f t="shared" si="5"/>
        <v>39773</v>
      </c>
      <c r="C223" s="25">
        <f t="shared" si="4"/>
        <v>6.3179347826086956E-4</v>
      </c>
    </row>
    <row r="224" spans="2:3" hidden="1" outlineLevel="1" x14ac:dyDescent="0.25">
      <c r="B224" s="9">
        <f t="shared" si="5"/>
        <v>39774</v>
      </c>
      <c r="C224" s="25">
        <f t="shared" si="4"/>
        <v>7.3709239130434782E-4</v>
      </c>
    </row>
    <row r="225" spans="2:3" hidden="1" outlineLevel="1" x14ac:dyDescent="0.25">
      <c r="B225" s="9">
        <f t="shared" si="5"/>
        <v>39775</v>
      </c>
      <c r="C225" s="25">
        <f t="shared" si="4"/>
        <v>8.4239130434782608E-4</v>
      </c>
    </row>
    <row r="226" spans="2:3" hidden="1" outlineLevel="1" x14ac:dyDescent="0.25">
      <c r="B226" s="9">
        <f t="shared" si="5"/>
        <v>39776</v>
      </c>
      <c r="C226" s="25">
        <f t="shared" ref="C226:C289" si="6">$C$17/2*COUPDAYBS(B226,$B$17,2,1)/$E$27</f>
        <v>9.4769021739130434E-4</v>
      </c>
    </row>
    <row r="227" spans="2:3" hidden="1" outlineLevel="1" x14ac:dyDescent="0.25">
      <c r="B227" s="9">
        <f t="shared" ref="B227:B290" si="7">B226+1</f>
        <v>39777</v>
      </c>
      <c r="C227" s="25">
        <f t="shared" si="6"/>
        <v>1.0529891304347826E-3</v>
      </c>
    </row>
    <row r="228" spans="2:3" hidden="1" outlineLevel="1" x14ac:dyDescent="0.25">
      <c r="B228" s="9">
        <f t="shared" si="7"/>
        <v>39778</v>
      </c>
      <c r="C228" s="25">
        <f t="shared" si="6"/>
        <v>1.1582880434782609E-3</v>
      </c>
    </row>
    <row r="229" spans="2:3" hidden="1" outlineLevel="1" x14ac:dyDescent="0.25">
      <c r="B229" s="9">
        <f t="shared" si="7"/>
        <v>39779</v>
      </c>
      <c r="C229" s="25">
        <f t="shared" si="6"/>
        <v>1.2635869565217391E-3</v>
      </c>
    </row>
    <row r="230" spans="2:3" hidden="1" outlineLevel="1" x14ac:dyDescent="0.25">
      <c r="B230" s="9">
        <f t="shared" si="7"/>
        <v>39780</v>
      </c>
      <c r="C230" s="25">
        <f t="shared" si="6"/>
        <v>1.3688858695652174E-3</v>
      </c>
    </row>
    <row r="231" spans="2:3" hidden="1" outlineLevel="1" x14ac:dyDescent="0.25">
      <c r="B231" s="9">
        <f t="shared" si="7"/>
        <v>39781</v>
      </c>
      <c r="C231" s="25">
        <f t="shared" si="6"/>
        <v>1.4741847826086956E-3</v>
      </c>
    </row>
    <row r="232" spans="2:3" hidden="1" outlineLevel="1" x14ac:dyDescent="0.25">
      <c r="B232" s="9">
        <f t="shared" si="7"/>
        <v>39782</v>
      </c>
      <c r="C232" s="25">
        <f t="shared" si="6"/>
        <v>1.5794836956521741E-3</v>
      </c>
    </row>
    <row r="233" spans="2:3" hidden="1" outlineLevel="1" x14ac:dyDescent="0.25">
      <c r="B233" s="9">
        <f t="shared" si="7"/>
        <v>39783</v>
      </c>
      <c r="C233" s="25">
        <f t="shared" si="6"/>
        <v>1.6847826086956522E-3</v>
      </c>
    </row>
    <row r="234" spans="2:3" hidden="1" outlineLevel="1" x14ac:dyDescent="0.25">
      <c r="B234" s="9">
        <f t="shared" si="7"/>
        <v>39784</v>
      </c>
      <c r="C234" s="25">
        <f t="shared" si="6"/>
        <v>1.7900815217391302E-3</v>
      </c>
    </row>
    <row r="235" spans="2:3" hidden="1" outlineLevel="1" x14ac:dyDescent="0.25">
      <c r="B235" s="9">
        <f t="shared" si="7"/>
        <v>39785</v>
      </c>
      <c r="C235" s="25">
        <f t="shared" si="6"/>
        <v>1.8953804347826087E-3</v>
      </c>
    </row>
    <row r="236" spans="2:3" hidden="1" outlineLevel="1" x14ac:dyDescent="0.25">
      <c r="B236" s="9">
        <f t="shared" si="7"/>
        <v>39786</v>
      </c>
      <c r="C236" s="25">
        <f t="shared" si="6"/>
        <v>2.0006793478260869E-3</v>
      </c>
    </row>
    <row r="237" spans="2:3" hidden="1" outlineLevel="1" x14ac:dyDescent="0.25">
      <c r="B237" s="9">
        <f t="shared" si="7"/>
        <v>39787</v>
      </c>
      <c r="C237" s="25">
        <f t="shared" si="6"/>
        <v>2.1059782608695652E-3</v>
      </c>
    </row>
    <row r="238" spans="2:3" hidden="1" outlineLevel="1" x14ac:dyDescent="0.25">
      <c r="B238" s="9">
        <f t="shared" si="7"/>
        <v>39788</v>
      </c>
      <c r="C238" s="25">
        <f t="shared" si="6"/>
        <v>2.2112771739130435E-3</v>
      </c>
    </row>
    <row r="239" spans="2:3" hidden="1" outlineLevel="1" x14ac:dyDescent="0.25">
      <c r="B239" s="9">
        <f t="shared" si="7"/>
        <v>39789</v>
      </c>
      <c r="C239" s="25">
        <f t="shared" si="6"/>
        <v>2.3165760869565217E-3</v>
      </c>
    </row>
    <row r="240" spans="2:3" hidden="1" outlineLevel="1" x14ac:dyDescent="0.25">
      <c r="B240" s="9">
        <f t="shared" si="7"/>
        <v>39790</v>
      </c>
      <c r="C240" s="25">
        <f t="shared" si="6"/>
        <v>2.421875E-3</v>
      </c>
    </row>
    <row r="241" spans="2:3" hidden="1" outlineLevel="1" x14ac:dyDescent="0.25">
      <c r="B241" s="9">
        <f t="shared" si="7"/>
        <v>39791</v>
      </c>
      <c r="C241" s="25">
        <f t="shared" si="6"/>
        <v>2.5271739130434782E-3</v>
      </c>
    </row>
    <row r="242" spans="2:3" hidden="1" outlineLevel="1" x14ac:dyDescent="0.25">
      <c r="B242" s="9">
        <f t="shared" si="7"/>
        <v>39792</v>
      </c>
      <c r="C242" s="25">
        <f t="shared" si="6"/>
        <v>2.6324728260869565E-3</v>
      </c>
    </row>
    <row r="243" spans="2:3" hidden="1" outlineLevel="1" x14ac:dyDescent="0.25">
      <c r="B243" s="9">
        <f t="shared" si="7"/>
        <v>39793</v>
      </c>
      <c r="C243" s="25">
        <f t="shared" si="6"/>
        <v>2.7377717391304348E-3</v>
      </c>
    </row>
    <row r="244" spans="2:3" hidden="1" outlineLevel="1" x14ac:dyDescent="0.25">
      <c r="B244" s="9">
        <f t="shared" si="7"/>
        <v>39794</v>
      </c>
      <c r="C244" s="25">
        <f t="shared" si="6"/>
        <v>2.8430706521739126E-3</v>
      </c>
    </row>
    <row r="245" spans="2:3" hidden="1" outlineLevel="1" x14ac:dyDescent="0.25">
      <c r="B245" s="9">
        <f t="shared" si="7"/>
        <v>39795</v>
      </c>
      <c r="C245" s="25">
        <f t="shared" si="6"/>
        <v>2.9483695652173913E-3</v>
      </c>
    </row>
    <row r="246" spans="2:3" hidden="1" outlineLevel="1" x14ac:dyDescent="0.25">
      <c r="B246" s="9">
        <f t="shared" si="7"/>
        <v>39796</v>
      </c>
      <c r="C246" s="25">
        <f t="shared" si="6"/>
        <v>3.0536684782608695E-3</v>
      </c>
    </row>
    <row r="247" spans="2:3" hidden="1" outlineLevel="1" x14ac:dyDescent="0.25">
      <c r="B247" s="9">
        <f t="shared" si="7"/>
        <v>39797</v>
      </c>
      <c r="C247" s="25">
        <f t="shared" si="6"/>
        <v>3.1589673913043482E-3</v>
      </c>
    </row>
    <row r="248" spans="2:3" hidden="1" outlineLevel="1" x14ac:dyDescent="0.25">
      <c r="B248" s="9">
        <f t="shared" si="7"/>
        <v>39798</v>
      </c>
      <c r="C248" s="25">
        <f t="shared" si="6"/>
        <v>3.2642663043478261E-3</v>
      </c>
    </row>
    <row r="249" spans="2:3" hidden="1" outlineLevel="1" x14ac:dyDescent="0.25">
      <c r="B249" s="9">
        <f t="shared" si="7"/>
        <v>39799</v>
      </c>
      <c r="C249" s="25">
        <f t="shared" si="6"/>
        <v>3.3695652173913043E-3</v>
      </c>
    </row>
    <row r="250" spans="2:3" hidden="1" outlineLevel="1" x14ac:dyDescent="0.25">
      <c r="B250" s="9">
        <f t="shared" si="7"/>
        <v>39800</v>
      </c>
      <c r="C250" s="25">
        <f t="shared" si="6"/>
        <v>3.4748641304347826E-3</v>
      </c>
    </row>
    <row r="251" spans="2:3" hidden="1" outlineLevel="1" x14ac:dyDescent="0.25">
      <c r="B251" s="9">
        <f t="shared" si="7"/>
        <v>39801</v>
      </c>
      <c r="C251" s="25">
        <f t="shared" si="6"/>
        <v>3.5801630434782604E-3</v>
      </c>
    </row>
    <row r="252" spans="2:3" hidden="1" outlineLevel="1" x14ac:dyDescent="0.25">
      <c r="B252" s="9">
        <f t="shared" si="7"/>
        <v>39802</v>
      </c>
      <c r="C252" s="25">
        <f t="shared" si="6"/>
        <v>3.6854619565217391E-3</v>
      </c>
    </row>
    <row r="253" spans="2:3" hidden="1" outlineLevel="1" x14ac:dyDescent="0.25">
      <c r="B253" s="9">
        <f t="shared" si="7"/>
        <v>39803</v>
      </c>
      <c r="C253" s="25">
        <f t="shared" si="6"/>
        <v>3.7907608695652174E-3</v>
      </c>
    </row>
    <row r="254" spans="2:3" hidden="1" outlineLevel="1" x14ac:dyDescent="0.25">
      <c r="B254" s="9">
        <f t="shared" si="7"/>
        <v>39804</v>
      </c>
      <c r="C254" s="25">
        <f t="shared" si="6"/>
        <v>3.8960597826086961E-3</v>
      </c>
    </row>
    <row r="255" spans="2:3" hidden="1" outlineLevel="1" x14ac:dyDescent="0.25">
      <c r="B255" s="9">
        <f t="shared" si="7"/>
        <v>39805</v>
      </c>
      <c r="C255" s="25">
        <f t="shared" si="6"/>
        <v>4.0013586956521739E-3</v>
      </c>
    </row>
    <row r="256" spans="2:3" hidden="1" outlineLevel="1" x14ac:dyDescent="0.25">
      <c r="B256" s="9">
        <f t="shared" si="7"/>
        <v>39806</v>
      </c>
      <c r="C256" s="25">
        <f t="shared" si="6"/>
        <v>4.1066576086956517E-3</v>
      </c>
    </row>
    <row r="257" spans="2:3" hidden="1" outlineLevel="1" x14ac:dyDescent="0.25">
      <c r="B257" s="9">
        <f t="shared" si="7"/>
        <v>39807</v>
      </c>
      <c r="C257" s="25">
        <f t="shared" si="6"/>
        <v>4.2119565217391304E-3</v>
      </c>
    </row>
    <row r="258" spans="2:3" hidden="1" outlineLevel="1" x14ac:dyDescent="0.25">
      <c r="B258" s="9">
        <f t="shared" si="7"/>
        <v>39808</v>
      </c>
      <c r="C258" s="25">
        <f t="shared" si="6"/>
        <v>4.3172554347826082E-3</v>
      </c>
    </row>
    <row r="259" spans="2:3" hidden="1" outlineLevel="1" x14ac:dyDescent="0.25">
      <c r="B259" s="9">
        <f t="shared" si="7"/>
        <v>39809</v>
      </c>
      <c r="C259" s="25">
        <f t="shared" si="6"/>
        <v>4.4225543478260869E-3</v>
      </c>
    </row>
    <row r="260" spans="2:3" hidden="1" outlineLevel="1" x14ac:dyDescent="0.25">
      <c r="B260" s="9">
        <f t="shared" si="7"/>
        <v>39810</v>
      </c>
      <c r="C260" s="25">
        <f t="shared" si="6"/>
        <v>4.5278532608695656E-3</v>
      </c>
    </row>
    <row r="261" spans="2:3" hidden="1" outlineLevel="1" x14ac:dyDescent="0.25">
      <c r="B261" s="9">
        <f t="shared" si="7"/>
        <v>39811</v>
      </c>
      <c r="C261" s="25">
        <f t="shared" si="6"/>
        <v>4.6331521739130434E-3</v>
      </c>
    </row>
    <row r="262" spans="2:3" hidden="1" outlineLevel="1" x14ac:dyDescent="0.25">
      <c r="B262" s="9">
        <f t="shared" si="7"/>
        <v>39812</v>
      </c>
      <c r="C262" s="25">
        <f t="shared" si="6"/>
        <v>4.7384510869565213E-3</v>
      </c>
    </row>
    <row r="263" spans="2:3" hidden="1" outlineLevel="1" x14ac:dyDescent="0.25">
      <c r="B263" s="9">
        <f t="shared" si="7"/>
        <v>39813</v>
      </c>
      <c r="C263" s="25">
        <f t="shared" si="6"/>
        <v>4.84375E-3</v>
      </c>
    </row>
    <row r="264" spans="2:3" hidden="1" outlineLevel="1" x14ac:dyDescent="0.25">
      <c r="B264" s="9">
        <f t="shared" si="7"/>
        <v>39814</v>
      </c>
      <c r="C264" s="25">
        <f t="shared" si="6"/>
        <v>4.9490489130434787E-3</v>
      </c>
    </row>
    <row r="265" spans="2:3" hidden="1" outlineLevel="1" x14ac:dyDescent="0.25">
      <c r="B265" s="9">
        <f t="shared" si="7"/>
        <v>39815</v>
      </c>
      <c r="C265" s="25">
        <f t="shared" si="6"/>
        <v>5.0543478260869565E-3</v>
      </c>
    </row>
    <row r="266" spans="2:3" hidden="1" outlineLevel="1" x14ac:dyDescent="0.25">
      <c r="B266" s="9">
        <f t="shared" si="7"/>
        <v>39816</v>
      </c>
      <c r="C266" s="25">
        <f t="shared" si="6"/>
        <v>5.1596467391304343E-3</v>
      </c>
    </row>
    <row r="267" spans="2:3" hidden="1" outlineLevel="1" x14ac:dyDescent="0.25">
      <c r="B267" s="9">
        <f t="shared" si="7"/>
        <v>39817</v>
      </c>
      <c r="C267" s="25">
        <f t="shared" si="6"/>
        <v>5.264945652173913E-3</v>
      </c>
    </row>
    <row r="268" spans="2:3" hidden="1" outlineLevel="1" x14ac:dyDescent="0.25">
      <c r="B268" s="9">
        <f t="shared" si="7"/>
        <v>39818</v>
      </c>
      <c r="C268" s="25">
        <f t="shared" si="6"/>
        <v>5.3702445652173917E-3</v>
      </c>
    </row>
    <row r="269" spans="2:3" hidden="1" outlineLevel="1" x14ac:dyDescent="0.25">
      <c r="B269" s="9">
        <f t="shared" si="7"/>
        <v>39819</v>
      </c>
      <c r="C269" s="25">
        <f t="shared" si="6"/>
        <v>5.4755434782608695E-3</v>
      </c>
    </row>
    <row r="270" spans="2:3" hidden="1" outlineLevel="1" x14ac:dyDescent="0.25">
      <c r="B270" s="9">
        <f t="shared" si="7"/>
        <v>39820</v>
      </c>
      <c r="C270" s="25">
        <f t="shared" si="6"/>
        <v>5.5808423913043474E-3</v>
      </c>
    </row>
    <row r="271" spans="2:3" hidden="1" outlineLevel="1" x14ac:dyDescent="0.25">
      <c r="B271" s="9">
        <f t="shared" si="7"/>
        <v>39821</v>
      </c>
      <c r="C271" s="25">
        <f t="shared" si="6"/>
        <v>5.6861413043478252E-3</v>
      </c>
    </row>
    <row r="272" spans="2:3" hidden="1" outlineLevel="1" x14ac:dyDescent="0.25">
      <c r="B272" s="9">
        <f t="shared" si="7"/>
        <v>39822</v>
      </c>
      <c r="C272" s="25">
        <f t="shared" si="6"/>
        <v>5.7914402173913047E-3</v>
      </c>
    </row>
    <row r="273" spans="2:3" hidden="1" outlineLevel="1" x14ac:dyDescent="0.25">
      <c r="B273" s="9">
        <f t="shared" si="7"/>
        <v>39823</v>
      </c>
      <c r="C273" s="25">
        <f t="shared" si="6"/>
        <v>5.8967391304347826E-3</v>
      </c>
    </row>
    <row r="274" spans="2:3" hidden="1" outlineLevel="1" x14ac:dyDescent="0.25">
      <c r="B274" s="9">
        <f t="shared" si="7"/>
        <v>39824</v>
      </c>
      <c r="C274" s="25">
        <f t="shared" si="6"/>
        <v>6.0020380434782604E-3</v>
      </c>
    </row>
    <row r="275" spans="2:3" hidden="1" outlineLevel="1" x14ac:dyDescent="0.25">
      <c r="B275" s="9">
        <f t="shared" si="7"/>
        <v>39825</v>
      </c>
      <c r="C275" s="25">
        <f t="shared" si="6"/>
        <v>6.1073369565217391E-3</v>
      </c>
    </row>
    <row r="276" spans="2:3" hidden="1" outlineLevel="1" x14ac:dyDescent="0.25">
      <c r="B276" s="9">
        <f t="shared" si="7"/>
        <v>39826</v>
      </c>
      <c r="C276" s="25">
        <f t="shared" si="6"/>
        <v>6.2126358695652169E-3</v>
      </c>
    </row>
    <row r="277" spans="2:3" hidden="1" outlineLevel="1" x14ac:dyDescent="0.25">
      <c r="B277" s="9">
        <f t="shared" si="7"/>
        <v>39827</v>
      </c>
      <c r="C277" s="25">
        <f t="shared" si="6"/>
        <v>6.3179347826086965E-3</v>
      </c>
    </row>
    <row r="278" spans="2:3" hidden="1" outlineLevel="1" x14ac:dyDescent="0.25">
      <c r="B278" s="9">
        <f t="shared" si="7"/>
        <v>39828</v>
      </c>
      <c r="C278" s="25">
        <f t="shared" si="6"/>
        <v>6.4232336956521743E-3</v>
      </c>
    </row>
    <row r="279" spans="2:3" hidden="1" outlineLevel="1" x14ac:dyDescent="0.25">
      <c r="B279" s="9">
        <f t="shared" si="7"/>
        <v>39829</v>
      </c>
      <c r="C279" s="25">
        <f t="shared" si="6"/>
        <v>6.5285326086956521E-3</v>
      </c>
    </row>
    <row r="280" spans="2:3" hidden="1" outlineLevel="1" x14ac:dyDescent="0.25">
      <c r="B280" s="9">
        <f t="shared" si="7"/>
        <v>39830</v>
      </c>
      <c r="C280" s="25">
        <f t="shared" si="6"/>
        <v>6.6338315217391308E-3</v>
      </c>
    </row>
    <row r="281" spans="2:3" hidden="1" outlineLevel="1" x14ac:dyDescent="0.25">
      <c r="B281" s="9">
        <f t="shared" si="7"/>
        <v>39831</v>
      </c>
      <c r="C281" s="25">
        <f t="shared" si="6"/>
        <v>6.7391304347826086E-3</v>
      </c>
    </row>
    <row r="282" spans="2:3" hidden="1" outlineLevel="1" x14ac:dyDescent="0.25">
      <c r="B282" s="9">
        <f t="shared" si="7"/>
        <v>39832</v>
      </c>
      <c r="C282" s="25">
        <f t="shared" si="6"/>
        <v>6.8444293478260865E-3</v>
      </c>
    </row>
    <row r="283" spans="2:3" hidden="1" outlineLevel="1" x14ac:dyDescent="0.25">
      <c r="B283" s="9">
        <f t="shared" si="7"/>
        <v>39833</v>
      </c>
      <c r="C283" s="25">
        <f t="shared" si="6"/>
        <v>6.9497282608695652E-3</v>
      </c>
    </row>
    <row r="284" spans="2:3" hidden="1" outlineLevel="1" x14ac:dyDescent="0.25">
      <c r="B284" s="9">
        <f t="shared" si="7"/>
        <v>39834</v>
      </c>
      <c r="C284" s="25">
        <f t="shared" si="6"/>
        <v>7.055027173913043E-3</v>
      </c>
    </row>
    <row r="285" spans="2:3" hidden="1" outlineLevel="1" x14ac:dyDescent="0.25">
      <c r="B285" s="9">
        <f t="shared" si="7"/>
        <v>39835</v>
      </c>
      <c r="C285" s="25">
        <f t="shared" si="6"/>
        <v>7.1603260869565208E-3</v>
      </c>
    </row>
    <row r="286" spans="2:3" hidden="1" outlineLevel="1" x14ac:dyDescent="0.25">
      <c r="B286" s="9">
        <f t="shared" si="7"/>
        <v>39836</v>
      </c>
      <c r="C286" s="25">
        <f t="shared" si="6"/>
        <v>7.2656250000000004E-3</v>
      </c>
    </row>
    <row r="287" spans="2:3" hidden="1" outlineLevel="1" x14ac:dyDescent="0.25">
      <c r="B287" s="9">
        <f t="shared" si="7"/>
        <v>39837</v>
      </c>
      <c r="C287" s="25">
        <f t="shared" si="6"/>
        <v>7.3709239130434782E-3</v>
      </c>
    </row>
    <row r="288" spans="2:3" hidden="1" outlineLevel="1" x14ac:dyDescent="0.25">
      <c r="B288" s="9">
        <f t="shared" si="7"/>
        <v>39838</v>
      </c>
      <c r="C288" s="25">
        <f t="shared" si="6"/>
        <v>7.4762228260869569E-3</v>
      </c>
    </row>
    <row r="289" spans="2:3" hidden="1" outlineLevel="1" x14ac:dyDescent="0.25">
      <c r="B289" s="9">
        <f t="shared" si="7"/>
        <v>39839</v>
      </c>
      <c r="C289" s="25">
        <f t="shared" si="6"/>
        <v>7.5815217391304347E-3</v>
      </c>
    </row>
    <row r="290" spans="2:3" hidden="1" outlineLevel="1" x14ac:dyDescent="0.25">
      <c r="B290" s="9">
        <f t="shared" si="7"/>
        <v>39840</v>
      </c>
      <c r="C290" s="25">
        <f t="shared" ref="C290:C353" si="8">$C$17/2*COUPDAYBS(B290,$B$17,2,1)/$E$27</f>
        <v>7.6868206521739126E-3</v>
      </c>
    </row>
    <row r="291" spans="2:3" hidden="1" outlineLevel="1" x14ac:dyDescent="0.25">
      <c r="B291" s="9">
        <f t="shared" ref="B291:B354" si="9">B290+1</f>
        <v>39841</v>
      </c>
      <c r="C291" s="25">
        <f t="shared" si="8"/>
        <v>7.7921195652173921E-3</v>
      </c>
    </row>
    <row r="292" spans="2:3" hidden="1" outlineLevel="1" x14ac:dyDescent="0.25">
      <c r="B292" s="9">
        <f t="shared" si="9"/>
        <v>39842</v>
      </c>
      <c r="C292" s="25">
        <f t="shared" si="8"/>
        <v>7.8974184782608699E-3</v>
      </c>
    </row>
    <row r="293" spans="2:3" hidden="1" outlineLevel="1" x14ac:dyDescent="0.25">
      <c r="B293" s="9">
        <f t="shared" si="9"/>
        <v>39843</v>
      </c>
      <c r="C293" s="25">
        <f t="shared" si="8"/>
        <v>8.0027173913043478E-3</v>
      </c>
    </row>
    <row r="294" spans="2:3" hidden="1" outlineLevel="1" x14ac:dyDescent="0.25">
      <c r="B294" s="9">
        <f t="shared" si="9"/>
        <v>39844</v>
      </c>
      <c r="C294" s="25">
        <f t="shared" si="8"/>
        <v>8.1080163043478256E-3</v>
      </c>
    </row>
    <row r="295" spans="2:3" hidden="1" outlineLevel="1" x14ac:dyDescent="0.25">
      <c r="B295" s="9">
        <f t="shared" si="9"/>
        <v>39845</v>
      </c>
      <c r="C295" s="25">
        <f t="shared" si="8"/>
        <v>8.2133152173913034E-3</v>
      </c>
    </row>
    <row r="296" spans="2:3" hidden="1" outlineLevel="1" x14ac:dyDescent="0.25">
      <c r="B296" s="9">
        <f t="shared" si="9"/>
        <v>39846</v>
      </c>
      <c r="C296" s="25">
        <f t="shared" si="8"/>
        <v>8.3186141304347812E-3</v>
      </c>
    </row>
    <row r="297" spans="2:3" hidden="1" outlineLevel="1" x14ac:dyDescent="0.25">
      <c r="B297" s="9">
        <f t="shared" si="9"/>
        <v>39847</v>
      </c>
      <c r="C297" s="25">
        <f t="shared" si="8"/>
        <v>8.4239130434782608E-3</v>
      </c>
    </row>
    <row r="298" spans="2:3" hidden="1" outlineLevel="1" x14ac:dyDescent="0.25">
      <c r="B298" s="9">
        <f t="shared" si="9"/>
        <v>39848</v>
      </c>
      <c r="C298" s="25">
        <f t="shared" si="8"/>
        <v>8.5292119565217386E-3</v>
      </c>
    </row>
    <row r="299" spans="2:3" hidden="1" outlineLevel="1" x14ac:dyDescent="0.25">
      <c r="B299" s="9">
        <f t="shared" si="9"/>
        <v>39849</v>
      </c>
      <c r="C299" s="25">
        <f t="shared" si="8"/>
        <v>8.6345108695652165E-3</v>
      </c>
    </row>
    <row r="300" spans="2:3" hidden="1" outlineLevel="1" x14ac:dyDescent="0.25">
      <c r="B300" s="9">
        <f t="shared" si="9"/>
        <v>39850</v>
      </c>
      <c r="C300" s="25">
        <f t="shared" si="8"/>
        <v>8.739809782608696E-3</v>
      </c>
    </row>
    <row r="301" spans="2:3" hidden="1" outlineLevel="1" x14ac:dyDescent="0.25">
      <c r="B301" s="9">
        <f t="shared" si="9"/>
        <v>39851</v>
      </c>
      <c r="C301" s="25">
        <f t="shared" si="8"/>
        <v>8.8451086956521738E-3</v>
      </c>
    </row>
    <row r="302" spans="2:3" hidden="1" outlineLevel="1" x14ac:dyDescent="0.25">
      <c r="B302" s="9">
        <f t="shared" si="9"/>
        <v>39852</v>
      </c>
      <c r="C302" s="25">
        <f t="shared" si="8"/>
        <v>8.9504076086956534E-3</v>
      </c>
    </row>
    <row r="303" spans="2:3" hidden="1" outlineLevel="1" x14ac:dyDescent="0.25">
      <c r="B303" s="9">
        <f t="shared" si="9"/>
        <v>39853</v>
      </c>
      <c r="C303" s="25">
        <f t="shared" si="8"/>
        <v>9.0557065217391312E-3</v>
      </c>
    </row>
    <row r="304" spans="2:3" hidden="1" outlineLevel="1" x14ac:dyDescent="0.25">
      <c r="B304" s="9">
        <f t="shared" si="9"/>
        <v>39854</v>
      </c>
      <c r="C304" s="25">
        <f t="shared" si="8"/>
        <v>9.1610054347826091E-3</v>
      </c>
    </row>
    <row r="305" spans="2:3" hidden="1" outlineLevel="1" x14ac:dyDescent="0.25">
      <c r="B305" s="9">
        <f t="shared" si="9"/>
        <v>39855</v>
      </c>
      <c r="C305" s="25">
        <f t="shared" si="8"/>
        <v>9.2663043478260869E-3</v>
      </c>
    </row>
    <row r="306" spans="2:3" hidden="1" outlineLevel="1" x14ac:dyDescent="0.25">
      <c r="B306" s="9">
        <f t="shared" si="9"/>
        <v>39856</v>
      </c>
      <c r="C306" s="25">
        <f t="shared" si="8"/>
        <v>9.3716032608695647E-3</v>
      </c>
    </row>
    <row r="307" spans="2:3" hidden="1" outlineLevel="1" x14ac:dyDescent="0.25">
      <c r="B307" s="9">
        <f t="shared" si="9"/>
        <v>39857</v>
      </c>
      <c r="C307" s="25">
        <f t="shared" si="8"/>
        <v>9.4769021739130425E-3</v>
      </c>
    </row>
    <row r="308" spans="2:3" hidden="1" outlineLevel="1" x14ac:dyDescent="0.25">
      <c r="B308" s="9">
        <f t="shared" si="9"/>
        <v>39858</v>
      </c>
      <c r="C308" s="25">
        <f t="shared" si="8"/>
        <v>9.5822010869565221E-3</v>
      </c>
    </row>
    <row r="309" spans="2:3" hidden="1" outlineLevel="1" x14ac:dyDescent="0.25">
      <c r="B309" s="9">
        <f t="shared" si="9"/>
        <v>39859</v>
      </c>
      <c r="C309" s="25">
        <f t="shared" si="8"/>
        <v>9.6874999999999999E-3</v>
      </c>
    </row>
    <row r="310" spans="2:3" hidden="1" outlineLevel="1" x14ac:dyDescent="0.25">
      <c r="B310" s="9">
        <f t="shared" si="9"/>
        <v>39860</v>
      </c>
      <c r="C310" s="25">
        <f t="shared" si="8"/>
        <v>9.7927989130434778E-3</v>
      </c>
    </row>
    <row r="311" spans="2:3" hidden="1" outlineLevel="1" x14ac:dyDescent="0.25">
      <c r="B311" s="9">
        <f t="shared" si="9"/>
        <v>39861</v>
      </c>
      <c r="C311" s="25">
        <f t="shared" si="8"/>
        <v>9.8980978260869573E-3</v>
      </c>
    </row>
    <row r="312" spans="2:3" hidden="1" outlineLevel="1" x14ac:dyDescent="0.25">
      <c r="B312" s="9">
        <f t="shared" si="9"/>
        <v>39862</v>
      </c>
      <c r="C312" s="25">
        <f t="shared" si="8"/>
        <v>1.0003396739130435E-2</v>
      </c>
    </row>
    <row r="313" spans="2:3" hidden="1" outlineLevel="1" x14ac:dyDescent="0.25">
      <c r="B313" s="9">
        <f t="shared" si="9"/>
        <v>39863</v>
      </c>
      <c r="C313" s="25">
        <f t="shared" si="8"/>
        <v>1.0108695652173913E-2</v>
      </c>
    </row>
    <row r="314" spans="2:3" hidden="1" outlineLevel="1" x14ac:dyDescent="0.25">
      <c r="B314" s="9">
        <f t="shared" si="9"/>
        <v>39864</v>
      </c>
      <c r="C314" s="25">
        <f t="shared" si="8"/>
        <v>1.0213994565217391E-2</v>
      </c>
    </row>
    <row r="315" spans="2:3" hidden="1" outlineLevel="1" x14ac:dyDescent="0.25">
      <c r="B315" s="9">
        <f t="shared" si="9"/>
        <v>39865</v>
      </c>
      <c r="C315" s="25">
        <f t="shared" si="8"/>
        <v>1.0319293478260869E-2</v>
      </c>
    </row>
    <row r="316" spans="2:3" hidden="1" outlineLevel="1" x14ac:dyDescent="0.25">
      <c r="B316" s="9">
        <f t="shared" si="9"/>
        <v>39866</v>
      </c>
      <c r="C316" s="25">
        <f t="shared" si="8"/>
        <v>1.0424592391304348E-2</v>
      </c>
    </row>
    <row r="317" spans="2:3" hidden="1" outlineLevel="1" x14ac:dyDescent="0.25">
      <c r="B317" s="9">
        <f t="shared" si="9"/>
        <v>39867</v>
      </c>
      <c r="C317" s="25">
        <f t="shared" si="8"/>
        <v>1.0529891304347826E-2</v>
      </c>
    </row>
    <row r="318" spans="2:3" hidden="1" outlineLevel="1" x14ac:dyDescent="0.25">
      <c r="B318" s="9">
        <f t="shared" si="9"/>
        <v>39868</v>
      </c>
      <c r="C318" s="25">
        <f t="shared" si="8"/>
        <v>1.0635190217391304E-2</v>
      </c>
    </row>
    <row r="319" spans="2:3" hidden="1" outlineLevel="1" x14ac:dyDescent="0.25">
      <c r="B319" s="9">
        <f t="shared" si="9"/>
        <v>39869</v>
      </c>
      <c r="C319" s="25">
        <f t="shared" si="8"/>
        <v>1.0740489130434783E-2</v>
      </c>
    </row>
    <row r="320" spans="2:3" hidden="1" outlineLevel="1" x14ac:dyDescent="0.25">
      <c r="B320" s="9">
        <f t="shared" si="9"/>
        <v>39870</v>
      </c>
      <c r="C320" s="25">
        <f t="shared" si="8"/>
        <v>1.0845788043478261E-2</v>
      </c>
    </row>
    <row r="321" spans="2:3" hidden="1" outlineLevel="1" x14ac:dyDescent="0.25">
      <c r="B321" s="9">
        <f t="shared" si="9"/>
        <v>39871</v>
      </c>
      <c r="C321" s="25">
        <f t="shared" si="8"/>
        <v>1.0951086956521739E-2</v>
      </c>
    </row>
    <row r="322" spans="2:3" hidden="1" outlineLevel="1" x14ac:dyDescent="0.25">
      <c r="B322" s="9">
        <f t="shared" si="9"/>
        <v>39872</v>
      </c>
      <c r="C322" s="25">
        <f t="shared" si="8"/>
        <v>1.1056385869565217E-2</v>
      </c>
    </row>
    <row r="323" spans="2:3" hidden="1" outlineLevel="1" x14ac:dyDescent="0.25">
      <c r="B323" s="9">
        <f t="shared" si="9"/>
        <v>39873</v>
      </c>
      <c r="C323" s="25">
        <f t="shared" si="8"/>
        <v>1.1161684782608695E-2</v>
      </c>
    </row>
    <row r="324" spans="2:3" hidden="1" outlineLevel="1" x14ac:dyDescent="0.25">
      <c r="B324" s="9">
        <f t="shared" si="9"/>
        <v>39874</v>
      </c>
      <c r="C324" s="25">
        <f t="shared" si="8"/>
        <v>1.1266983695652174E-2</v>
      </c>
    </row>
    <row r="325" spans="2:3" hidden="1" outlineLevel="1" x14ac:dyDescent="0.25">
      <c r="B325" s="9">
        <f t="shared" si="9"/>
        <v>39875</v>
      </c>
      <c r="C325" s="25">
        <f t="shared" si="8"/>
        <v>1.137228260869565E-2</v>
      </c>
    </row>
    <row r="326" spans="2:3" hidden="1" outlineLevel="1" x14ac:dyDescent="0.25">
      <c r="B326" s="9">
        <f t="shared" si="9"/>
        <v>39876</v>
      </c>
      <c r="C326" s="25">
        <f t="shared" si="8"/>
        <v>1.147758152173913E-2</v>
      </c>
    </row>
    <row r="327" spans="2:3" hidden="1" outlineLevel="1" x14ac:dyDescent="0.25">
      <c r="B327" s="9">
        <f t="shared" si="9"/>
        <v>39877</v>
      </c>
      <c r="C327" s="25">
        <f t="shared" si="8"/>
        <v>1.1582880434782609E-2</v>
      </c>
    </row>
    <row r="328" spans="2:3" hidden="1" outlineLevel="1" x14ac:dyDescent="0.25">
      <c r="B328" s="9">
        <f t="shared" si="9"/>
        <v>39878</v>
      </c>
      <c r="C328" s="25">
        <f t="shared" si="8"/>
        <v>1.1688179347826086E-2</v>
      </c>
    </row>
    <row r="329" spans="2:3" hidden="1" outlineLevel="1" x14ac:dyDescent="0.25">
      <c r="B329" s="9">
        <f t="shared" si="9"/>
        <v>39879</v>
      </c>
      <c r="C329" s="25">
        <f t="shared" si="8"/>
        <v>1.1793478260869565E-2</v>
      </c>
    </row>
    <row r="330" spans="2:3" hidden="1" outlineLevel="1" x14ac:dyDescent="0.25">
      <c r="B330" s="9">
        <f t="shared" si="9"/>
        <v>39880</v>
      </c>
      <c r="C330" s="25">
        <f t="shared" si="8"/>
        <v>1.1898777173913045E-2</v>
      </c>
    </row>
    <row r="331" spans="2:3" hidden="1" outlineLevel="1" x14ac:dyDescent="0.25">
      <c r="B331" s="9">
        <f t="shared" si="9"/>
        <v>39881</v>
      </c>
      <c r="C331" s="25">
        <f t="shared" si="8"/>
        <v>1.2004076086956521E-2</v>
      </c>
    </row>
    <row r="332" spans="2:3" hidden="1" outlineLevel="1" x14ac:dyDescent="0.25">
      <c r="B332" s="9">
        <f t="shared" si="9"/>
        <v>39882</v>
      </c>
      <c r="C332" s="25">
        <f t="shared" si="8"/>
        <v>1.2109375E-2</v>
      </c>
    </row>
    <row r="333" spans="2:3" hidden="1" outlineLevel="1" x14ac:dyDescent="0.25">
      <c r="B333" s="9">
        <f t="shared" si="9"/>
        <v>39883</v>
      </c>
      <c r="C333" s="25">
        <f t="shared" si="8"/>
        <v>1.2214673913043478E-2</v>
      </c>
    </row>
    <row r="334" spans="2:3" hidden="1" outlineLevel="1" x14ac:dyDescent="0.25">
      <c r="B334" s="9">
        <f t="shared" si="9"/>
        <v>39884</v>
      </c>
      <c r="C334" s="25">
        <f t="shared" si="8"/>
        <v>1.2319972826086958E-2</v>
      </c>
    </row>
    <row r="335" spans="2:3" hidden="1" outlineLevel="1" x14ac:dyDescent="0.25">
      <c r="B335" s="9">
        <f t="shared" si="9"/>
        <v>39885</v>
      </c>
      <c r="C335" s="25">
        <f t="shared" si="8"/>
        <v>1.2425271739130434E-2</v>
      </c>
    </row>
    <row r="336" spans="2:3" hidden="1" outlineLevel="1" x14ac:dyDescent="0.25">
      <c r="B336" s="9">
        <f t="shared" si="9"/>
        <v>39886</v>
      </c>
      <c r="C336" s="25">
        <f t="shared" si="8"/>
        <v>1.2530570652173913E-2</v>
      </c>
    </row>
    <row r="337" spans="2:3" hidden="1" outlineLevel="1" x14ac:dyDescent="0.25">
      <c r="B337" s="9">
        <f t="shared" si="9"/>
        <v>39887</v>
      </c>
      <c r="C337" s="25">
        <f t="shared" si="8"/>
        <v>1.2635869565217393E-2</v>
      </c>
    </row>
    <row r="338" spans="2:3" hidden="1" outlineLevel="1" x14ac:dyDescent="0.25">
      <c r="B338" s="9">
        <f t="shared" si="9"/>
        <v>39888</v>
      </c>
      <c r="C338" s="25">
        <f t="shared" si="8"/>
        <v>1.2741168478260869E-2</v>
      </c>
    </row>
    <row r="339" spans="2:3" hidden="1" outlineLevel="1" x14ac:dyDescent="0.25">
      <c r="B339" s="9">
        <f t="shared" si="9"/>
        <v>39889</v>
      </c>
      <c r="C339" s="25">
        <f t="shared" si="8"/>
        <v>1.2846467391304349E-2</v>
      </c>
    </row>
    <row r="340" spans="2:3" hidden="1" outlineLevel="1" x14ac:dyDescent="0.25">
      <c r="B340" s="9">
        <f t="shared" si="9"/>
        <v>39890</v>
      </c>
      <c r="C340" s="25">
        <f t="shared" si="8"/>
        <v>1.2951766304347826E-2</v>
      </c>
    </row>
    <row r="341" spans="2:3" hidden="1" outlineLevel="1" x14ac:dyDescent="0.25">
      <c r="B341" s="9">
        <f t="shared" si="9"/>
        <v>39891</v>
      </c>
      <c r="C341" s="25">
        <f t="shared" si="8"/>
        <v>1.3057065217391304E-2</v>
      </c>
    </row>
    <row r="342" spans="2:3" hidden="1" outlineLevel="1" x14ac:dyDescent="0.25">
      <c r="B342" s="9">
        <f t="shared" si="9"/>
        <v>39892</v>
      </c>
      <c r="C342" s="25">
        <f t="shared" si="8"/>
        <v>1.3162364130434782E-2</v>
      </c>
    </row>
    <row r="343" spans="2:3" hidden="1" outlineLevel="1" x14ac:dyDescent="0.25">
      <c r="B343" s="9">
        <f t="shared" si="9"/>
        <v>39893</v>
      </c>
      <c r="C343" s="25">
        <f t="shared" si="8"/>
        <v>1.3267663043478262E-2</v>
      </c>
    </row>
    <row r="344" spans="2:3" hidden="1" outlineLevel="1" x14ac:dyDescent="0.25">
      <c r="B344" s="9">
        <f t="shared" si="9"/>
        <v>39894</v>
      </c>
      <c r="C344" s="25">
        <f t="shared" si="8"/>
        <v>1.3372961956521738E-2</v>
      </c>
    </row>
    <row r="345" spans="2:3" hidden="1" outlineLevel="1" x14ac:dyDescent="0.25">
      <c r="B345" s="9">
        <f t="shared" si="9"/>
        <v>39895</v>
      </c>
      <c r="C345" s="25">
        <f t="shared" si="8"/>
        <v>1.3478260869565217E-2</v>
      </c>
    </row>
    <row r="346" spans="2:3" hidden="1" outlineLevel="1" x14ac:dyDescent="0.25">
      <c r="B346" s="9">
        <f t="shared" si="9"/>
        <v>39896</v>
      </c>
      <c r="C346" s="25">
        <f t="shared" si="8"/>
        <v>1.3583559782608697E-2</v>
      </c>
    </row>
    <row r="347" spans="2:3" hidden="1" outlineLevel="1" x14ac:dyDescent="0.25">
      <c r="B347" s="9">
        <f t="shared" si="9"/>
        <v>39897</v>
      </c>
      <c r="C347" s="25">
        <f t="shared" si="8"/>
        <v>1.3688858695652173E-2</v>
      </c>
    </row>
    <row r="348" spans="2:3" hidden="1" outlineLevel="1" x14ac:dyDescent="0.25">
      <c r="B348" s="9">
        <f t="shared" si="9"/>
        <v>39898</v>
      </c>
      <c r="C348" s="25">
        <f t="shared" si="8"/>
        <v>1.3794157608695653E-2</v>
      </c>
    </row>
    <row r="349" spans="2:3" hidden="1" outlineLevel="1" x14ac:dyDescent="0.25">
      <c r="B349" s="9">
        <f t="shared" si="9"/>
        <v>39899</v>
      </c>
      <c r="C349" s="25">
        <f t="shared" si="8"/>
        <v>1.389945652173913E-2</v>
      </c>
    </row>
    <row r="350" spans="2:3" hidden="1" outlineLevel="1" x14ac:dyDescent="0.25">
      <c r="B350" s="9">
        <f t="shared" si="9"/>
        <v>39900</v>
      </c>
      <c r="C350" s="25">
        <f t="shared" si="8"/>
        <v>1.4004755434782608E-2</v>
      </c>
    </row>
    <row r="351" spans="2:3" hidden="1" outlineLevel="1" x14ac:dyDescent="0.25">
      <c r="B351" s="9">
        <f t="shared" si="9"/>
        <v>39901</v>
      </c>
      <c r="C351" s="25">
        <f t="shared" si="8"/>
        <v>1.4110054347826086E-2</v>
      </c>
    </row>
    <row r="352" spans="2:3" hidden="1" outlineLevel="1" x14ac:dyDescent="0.25">
      <c r="B352" s="9">
        <f t="shared" si="9"/>
        <v>39902</v>
      </c>
      <c r="C352" s="25">
        <f t="shared" si="8"/>
        <v>1.4215353260869566E-2</v>
      </c>
    </row>
    <row r="353" spans="2:3" hidden="1" outlineLevel="1" x14ac:dyDescent="0.25">
      <c r="B353" s="9">
        <f t="shared" si="9"/>
        <v>39903</v>
      </c>
      <c r="C353" s="25">
        <f t="shared" si="8"/>
        <v>1.4320652173913042E-2</v>
      </c>
    </row>
    <row r="354" spans="2:3" hidden="1" outlineLevel="1" x14ac:dyDescent="0.25">
      <c r="B354" s="9">
        <f t="shared" si="9"/>
        <v>39904</v>
      </c>
      <c r="C354" s="25">
        <f t="shared" ref="C354:C398" si="10">$C$17/2*COUPDAYBS(B354,$B$17,2,1)/$E$27</f>
        <v>1.4425951086956521E-2</v>
      </c>
    </row>
    <row r="355" spans="2:3" hidden="1" outlineLevel="1" x14ac:dyDescent="0.25">
      <c r="B355" s="9">
        <f t="shared" ref="B355:B398" si="11">B354+1</f>
        <v>39905</v>
      </c>
      <c r="C355" s="25">
        <f t="shared" si="10"/>
        <v>1.4531250000000001E-2</v>
      </c>
    </row>
    <row r="356" spans="2:3" hidden="1" outlineLevel="1" x14ac:dyDescent="0.25">
      <c r="B356" s="9">
        <f t="shared" si="11"/>
        <v>39906</v>
      </c>
      <c r="C356" s="25">
        <f t="shared" si="10"/>
        <v>1.4636548913043477E-2</v>
      </c>
    </row>
    <row r="357" spans="2:3" hidden="1" outlineLevel="1" x14ac:dyDescent="0.25">
      <c r="B357" s="9">
        <f t="shared" si="11"/>
        <v>39907</v>
      </c>
      <c r="C357" s="25">
        <f t="shared" si="10"/>
        <v>1.4741847826086956E-2</v>
      </c>
    </row>
    <row r="358" spans="2:3" hidden="1" outlineLevel="1" x14ac:dyDescent="0.25">
      <c r="B358" s="9">
        <f t="shared" si="11"/>
        <v>39908</v>
      </c>
      <c r="C358" s="25">
        <f t="shared" si="10"/>
        <v>1.4847146739130434E-2</v>
      </c>
    </row>
    <row r="359" spans="2:3" hidden="1" outlineLevel="1" x14ac:dyDescent="0.25">
      <c r="B359" s="9">
        <f t="shared" si="11"/>
        <v>39909</v>
      </c>
      <c r="C359" s="25">
        <f t="shared" si="10"/>
        <v>1.4952445652173914E-2</v>
      </c>
    </row>
    <row r="360" spans="2:3" hidden="1" outlineLevel="1" x14ac:dyDescent="0.25">
      <c r="B360" s="9">
        <f t="shared" si="11"/>
        <v>39910</v>
      </c>
      <c r="C360" s="25">
        <f t="shared" si="10"/>
        <v>1.505774456521739E-2</v>
      </c>
    </row>
    <row r="361" spans="2:3" hidden="1" outlineLevel="1" x14ac:dyDescent="0.25">
      <c r="B361" s="9">
        <f t="shared" si="11"/>
        <v>39911</v>
      </c>
      <c r="C361" s="25">
        <f t="shared" si="10"/>
        <v>1.5163043478260869E-2</v>
      </c>
    </row>
    <row r="362" spans="2:3" hidden="1" outlineLevel="1" x14ac:dyDescent="0.25">
      <c r="B362" s="9">
        <f t="shared" si="11"/>
        <v>39912</v>
      </c>
      <c r="C362" s="25">
        <f t="shared" si="10"/>
        <v>1.5268342391304349E-2</v>
      </c>
    </row>
    <row r="363" spans="2:3" hidden="1" outlineLevel="1" x14ac:dyDescent="0.25">
      <c r="B363" s="9">
        <f t="shared" si="11"/>
        <v>39913</v>
      </c>
      <c r="C363" s="25">
        <f t="shared" si="10"/>
        <v>1.5373641304347825E-2</v>
      </c>
    </row>
    <row r="364" spans="2:3" hidden="1" outlineLevel="1" x14ac:dyDescent="0.25">
      <c r="B364" s="9">
        <f t="shared" si="11"/>
        <v>39914</v>
      </c>
      <c r="C364" s="25">
        <f t="shared" si="10"/>
        <v>1.5478940217391305E-2</v>
      </c>
    </row>
    <row r="365" spans="2:3" hidden="1" outlineLevel="1" x14ac:dyDescent="0.25">
      <c r="B365" s="9">
        <f t="shared" si="11"/>
        <v>39915</v>
      </c>
      <c r="C365" s="25">
        <f t="shared" si="10"/>
        <v>1.5584239130434784E-2</v>
      </c>
    </row>
    <row r="366" spans="2:3" hidden="1" outlineLevel="1" x14ac:dyDescent="0.25">
      <c r="B366" s="9">
        <f t="shared" si="11"/>
        <v>39916</v>
      </c>
      <c r="C366" s="25">
        <f t="shared" si="10"/>
        <v>1.5689538043478259E-2</v>
      </c>
    </row>
    <row r="367" spans="2:3" hidden="1" outlineLevel="1" x14ac:dyDescent="0.25">
      <c r="B367" s="9">
        <f t="shared" si="11"/>
        <v>39917</v>
      </c>
      <c r="C367" s="25">
        <f t="shared" si="10"/>
        <v>1.579483695652174E-2</v>
      </c>
    </row>
    <row r="368" spans="2:3" hidden="1" outlineLevel="1" x14ac:dyDescent="0.25">
      <c r="B368" s="9">
        <f t="shared" si="11"/>
        <v>39918</v>
      </c>
      <c r="C368" s="25">
        <f t="shared" si="10"/>
        <v>1.5900135869565218E-2</v>
      </c>
    </row>
    <row r="369" spans="2:3" hidden="1" outlineLevel="1" x14ac:dyDescent="0.25">
      <c r="B369" s="9">
        <f t="shared" si="11"/>
        <v>39919</v>
      </c>
      <c r="C369" s="25">
        <f t="shared" si="10"/>
        <v>1.6005434782608696E-2</v>
      </c>
    </row>
    <row r="370" spans="2:3" hidden="1" outlineLevel="1" x14ac:dyDescent="0.25">
      <c r="B370" s="9">
        <f t="shared" si="11"/>
        <v>39920</v>
      </c>
      <c r="C370" s="25">
        <f t="shared" si="10"/>
        <v>1.6110733695652173E-2</v>
      </c>
    </row>
    <row r="371" spans="2:3" hidden="1" outlineLevel="1" x14ac:dyDescent="0.25">
      <c r="B371" s="9">
        <f t="shared" si="11"/>
        <v>39921</v>
      </c>
      <c r="C371" s="25">
        <f t="shared" si="10"/>
        <v>1.6216032608695651E-2</v>
      </c>
    </row>
    <row r="372" spans="2:3" hidden="1" outlineLevel="1" x14ac:dyDescent="0.25">
      <c r="B372" s="9">
        <f t="shared" si="11"/>
        <v>39922</v>
      </c>
      <c r="C372" s="25">
        <f t="shared" si="10"/>
        <v>1.6321331521739129E-2</v>
      </c>
    </row>
    <row r="373" spans="2:3" hidden="1" outlineLevel="1" x14ac:dyDescent="0.25">
      <c r="B373" s="9">
        <f t="shared" si="11"/>
        <v>39923</v>
      </c>
      <c r="C373" s="25">
        <f t="shared" si="10"/>
        <v>1.6426630434782607E-2</v>
      </c>
    </row>
    <row r="374" spans="2:3" hidden="1" outlineLevel="1" x14ac:dyDescent="0.25">
      <c r="B374" s="9">
        <f t="shared" si="11"/>
        <v>39924</v>
      </c>
      <c r="C374" s="25">
        <f t="shared" si="10"/>
        <v>1.6531929347826088E-2</v>
      </c>
    </row>
    <row r="375" spans="2:3" hidden="1" outlineLevel="1" x14ac:dyDescent="0.25">
      <c r="B375" s="9">
        <f t="shared" si="11"/>
        <v>39925</v>
      </c>
      <c r="C375" s="25">
        <f t="shared" si="10"/>
        <v>1.6637228260869562E-2</v>
      </c>
    </row>
    <row r="376" spans="2:3" hidden="1" outlineLevel="1" x14ac:dyDescent="0.25">
      <c r="B376" s="9">
        <f t="shared" si="11"/>
        <v>39926</v>
      </c>
      <c r="C376" s="25">
        <f t="shared" si="10"/>
        <v>1.6742527173913044E-2</v>
      </c>
    </row>
    <row r="377" spans="2:3" hidden="1" outlineLevel="1" x14ac:dyDescent="0.25">
      <c r="B377" s="9">
        <f t="shared" si="11"/>
        <v>39927</v>
      </c>
      <c r="C377" s="25">
        <f t="shared" si="10"/>
        <v>1.6847826086956522E-2</v>
      </c>
    </row>
    <row r="378" spans="2:3" hidden="1" outlineLevel="1" x14ac:dyDescent="0.25">
      <c r="B378" s="9">
        <f t="shared" si="11"/>
        <v>39928</v>
      </c>
      <c r="C378" s="25">
        <f t="shared" si="10"/>
        <v>1.6953124999999999E-2</v>
      </c>
    </row>
    <row r="379" spans="2:3" hidden="1" outlineLevel="1" x14ac:dyDescent="0.25">
      <c r="B379" s="9">
        <f t="shared" si="11"/>
        <v>39929</v>
      </c>
      <c r="C379" s="25">
        <f t="shared" si="10"/>
        <v>1.7058423913043477E-2</v>
      </c>
    </row>
    <row r="380" spans="2:3" hidden="1" outlineLevel="1" x14ac:dyDescent="0.25">
      <c r="B380" s="9">
        <f t="shared" si="11"/>
        <v>39930</v>
      </c>
      <c r="C380" s="25">
        <f t="shared" si="10"/>
        <v>1.7163722826086959E-2</v>
      </c>
    </row>
    <row r="381" spans="2:3" hidden="1" outlineLevel="1" x14ac:dyDescent="0.25">
      <c r="B381" s="9">
        <f t="shared" si="11"/>
        <v>39931</v>
      </c>
      <c r="C381" s="25">
        <f t="shared" si="10"/>
        <v>1.7269021739130433E-2</v>
      </c>
    </row>
    <row r="382" spans="2:3" hidden="1" outlineLevel="1" x14ac:dyDescent="0.25">
      <c r="B382" s="9">
        <f t="shared" si="11"/>
        <v>39932</v>
      </c>
      <c r="C382" s="25">
        <f t="shared" si="10"/>
        <v>1.7374320652173914E-2</v>
      </c>
    </row>
    <row r="383" spans="2:3" hidden="1" outlineLevel="1" x14ac:dyDescent="0.25">
      <c r="B383" s="9">
        <f t="shared" si="11"/>
        <v>39933</v>
      </c>
      <c r="C383" s="25">
        <f t="shared" si="10"/>
        <v>1.7479619565217392E-2</v>
      </c>
    </row>
    <row r="384" spans="2:3" hidden="1" outlineLevel="1" x14ac:dyDescent="0.25">
      <c r="B384" s="9">
        <f t="shared" si="11"/>
        <v>39934</v>
      </c>
      <c r="C384" s="25">
        <f t="shared" si="10"/>
        <v>1.758491847826087E-2</v>
      </c>
    </row>
    <row r="385" spans="2:3" hidden="1" outlineLevel="1" x14ac:dyDescent="0.25">
      <c r="B385" s="9">
        <f t="shared" si="11"/>
        <v>39935</v>
      </c>
      <c r="C385" s="25">
        <f t="shared" si="10"/>
        <v>1.7690217391304348E-2</v>
      </c>
    </row>
    <row r="386" spans="2:3" hidden="1" outlineLevel="1" x14ac:dyDescent="0.25">
      <c r="B386" s="9">
        <f t="shared" si="11"/>
        <v>39936</v>
      </c>
      <c r="C386" s="25">
        <f t="shared" si="10"/>
        <v>1.7795516304347826E-2</v>
      </c>
    </row>
    <row r="387" spans="2:3" hidden="1" outlineLevel="1" x14ac:dyDescent="0.25">
      <c r="B387" s="9">
        <f t="shared" si="11"/>
        <v>39937</v>
      </c>
      <c r="C387" s="25">
        <f t="shared" si="10"/>
        <v>1.7900815217391307E-2</v>
      </c>
    </row>
    <row r="388" spans="2:3" hidden="1" outlineLevel="1" x14ac:dyDescent="0.25">
      <c r="B388" s="9">
        <f t="shared" si="11"/>
        <v>39938</v>
      </c>
      <c r="C388" s="25">
        <f t="shared" si="10"/>
        <v>1.8006114130434781E-2</v>
      </c>
    </row>
    <row r="389" spans="2:3" hidden="1" outlineLevel="1" x14ac:dyDescent="0.25">
      <c r="B389" s="9">
        <f t="shared" si="11"/>
        <v>39939</v>
      </c>
      <c r="C389" s="25">
        <f t="shared" si="10"/>
        <v>1.8111413043478262E-2</v>
      </c>
    </row>
    <row r="390" spans="2:3" hidden="1" outlineLevel="1" x14ac:dyDescent="0.25">
      <c r="B390" s="9">
        <f t="shared" si="11"/>
        <v>39940</v>
      </c>
      <c r="C390" s="25">
        <f t="shared" si="10"/>
        <v>1.821671195652174E-2</v>
      </c>
    </row>
    <row r="391" spans="2:3" hidden="1" outlineLevel="1" x14ac:dyDescent="0.25">
      <c r="B391" s="9">
        <f t="shared" si="11"/>
        <v>39941</v>
      </c>
      <c r="C391" s="25">
        <f t="shared" si="10"/>
        <v>1.8322010869565218E-2</v>
      </c>
    </row>
    <row r="392" spans="2:3" hidden="1" outlineLevel="1" x14ac:dyDescent="0.25">
      <c r="B392" s="9">
        <f t="shared" si="11"/>
        <v>39942</v>
      </c>
      <c r="C392" s="25">
        <f t="shared" si="10"/>
        <v>1.8427309782608696E-2</v>
      </c>
    </row>
    <row r="393" spans="2:3" hidden="1" outlineLevel="1" x14ac:dyDescent="0.25">
      <c r="B393" s="9">
        <f t="shared" si="11"/>
        <v>39943</v>
      </c>
      <c r="C393" s="25">
        <f t="shared" si="10"/>
        <v>1.8532608695652174E-2</v>
      </c>
    </row>
    <row r="394" spans="2:3" hidden="1" outlineLevel="1" x14ac:dyDescent="0.25">
      <c r="B394" s="9">
        <f t="shared" si="11"/>
        <v>39944</v>
      </c>
      <c r="C394" s="25">
        <f t="shared" si="10"/>
        <v>1.8637907608695652E-2</v>
      </c>
    </row>
    <row r="395" spans="2:3" hidden="1" outlineLevel="1" x14ac:dyDescent="0.25">
      <c r="B395" s="9">
        <f t="shared" si="11"/>
        <v>39945</v>
      </c>
      <c r="C395" s="25">
        <f t="shared" si="10"/>
        <v>1.8743206521739129E-2</v>
      </c>
    </row>
    <row r="396" spans="2:3" hidden="1" outlineLevel="1" x14ac:dyDescent="0.25">
      <c r="B396" s="9">
        <f t="shared" si="11"/>
        <v>39946</v>
      </c>
      <c r="C396" s="25">
        <f t="shared" si="10"/>
        <v>1.8848505434782611E-2</v>
      </c>
    </row>
    <row r="397" spans="2:3" hidden="1" outlineLevel="1" x14ac:dyDescent="0.25">
      <c r="B397" s="9">
        <f t="shared" si="11"/>
        <v>39947</v>
      </c>
      <c r="C397" s="25">
        <f t="shared" si="10"/>
        <v>1.8953804347826085E-2</v>
      </c>
    </row>
    <row r="398" spans="2:3" hidden="1" outlineLevel="1" x14ac:dyDescent="0.25">
      <c r="B398" s="9">
        <f t="shared" si="11"/>
        <v>39948</v>
      </c>
      <c r="C398" s="25">
        <f t="shared" si="10"/>
        <v>0</v>
      </c>
    </row>
    <row r="399" spans="2:3" hidden="1" outlineLevel="1" x14ac:dyDescent="0.25"/>
    <row r="400" spans="2:3" hidden="1" outlineLevel="1" x14ac:dyDescent="0.25"/>
    <row r="401" spans="2:3" ht="20.25" collapsed="1" thickBot="1" x14ac:dyDescent="0.35">
      <c r="B401" s="22" t="s">
        <v>92</v>
      </c>
      <c r="C401" s="22"/>
    </row>
    <row r="402" spans="2:3" ht="15.75" thickTop="1" x14ac:dyDescent="0.25"/>
    <row r="403" spans="2:3" ht="18" thickBot="1" x14ac:dyDescent="0.35">
      <c r="B403" s="21" t="s">
        <v>32</v>
      </c>
    </row>
    <row r="404" spans="2:3" ht="15.75" thickTop="1" x14ac:dyDescent="0.25">
      <c r="B404" t="s">
        <v>166</v>
      </c>
    </row>
    <row r="406" spans="2:3" x14ac:dyDescent="0.25">
      <c r="B406" t="s">
        <v>101</v>
      </c>
    </row>
    <row r="414" spans="2:3" x14ac:dyDescent="0.25">
      <c r="B414" t="s">
        <v>93</v>
      </c>
      <c r="C414" t="s">
        <v>95</v>
      </c>
    </row>
    <row r="415" spans="2:3" x14ac:dyDescent="0.25">
      <c r="B415" t="s">
        <v>2</v>
      </c>
      <c r="C415" t="s">
        <v>94</v>
      </c>
    </row>
    <row r="416" spans="2:3" x14ac:dyDescent="0.25">
      <c r="B416" t="s">
        <v>102</v>
      </c>
      <c r="C416" t="s">
        <v>103</v>
      </c>
    </row>
    <row r="417" spans="2:7" x14ac:dyDescent="0.25">
      <c r="B417" t="s">
        <v>7</v>
      </c>
      <c r="C417" t="s">
        <v>98</v>
      </c>
    </row>
    <row r="418" spans="2:7" x14ac:dyDescent="0.25">
      <c r="B418" t="s">
        <v>96</v>
      </c>
      <c r="C418" t="s">
        <v>97</v>
      </c>
    </row>
    <row r="419" spans="2:7" x14ac:dyDescent="0.25">
      <c r="B419" t="s">
        <v>99</v>
      </c>
      <c r="C419" t="s">
        <v>100</v>
      </c>
    </row>
    <row r="421" spans="2:7" ht="18" thickBot="1" x14ac:dyDescent="0.35">
      <c r="B421" s="21" t="s">
        <v>13</v>
      </c>
    </row>
    <row r="422" spans="2:7" ht="15.75" thickTop="1" x14ac:dyDescent="0.25">
      <c r="B422" t="s">
        <v>104</v>
      </c>
    </row>
    <row r="423" spans="2:7" x14ac:dyDescent="0.25">
      <c r="B423" t="s">
        <v>105</v>
      </c>
    </row>
    <row r="425" spans="2:7" x14ac:dyDescent="0.25">
      <c r="B425" t="s">
        <v>82</v>
      </c>
      <c r="C425" t="s">
        <v>80</v>
      </c>
      <c r="D425" s="5" t="s">
        <v>77</v>
      </c>
      <c r="E425" t="s">
        <v>40</v>
      </c>
      <c r="F425" t="s">
        <v>78</v>
      </c>
      <c r="G425" t="s">
        <v>79</v>
      </c>
    </row>
    <row r="426" spans="2:7" x14ac:dyDescent="0.25">
      <c r="B426" s="3">
        <f>D22</f>
        <v>39626</v>
      </c>
      <c r="C426" s="3">
        <v>39583</v>
      </c>
      <c r="D426" s="3">
        <v>43235</v>
      </c>
      <c r="E426" s="7">
        <v>3.875E-2</v>
      </c>
      <c r="F426">
        <v>98.22</v>
      </c>
      <c r="G426">
        <f>DOLLARDE(F426,32)</f>
        <v>98.6875</v>
      </c>
    </row>
    <row r="428" spans="2:7" x14ac:dyDescent="0.25">
      <c r="B428" t="s">
        <v>34</v>
      </c>
    </row>
    <row r="429" spans="2:7" x14ac:dyDescent="0.25">
      <c r="B429" t="s">
        <v>106</v>
      </c>
      <c r="C429" s="11">
        <f>YIELD(B426,D426,E426,G426,100,2,1)</f>
        <v>4.0369414639322095E-2</v>
      </c>
      <c r="D429" s="15" t="s">
        <v>160</v>
      </c>
    </row>
    <row r="431" spans="2:7" x14ac:dyDescent="0.25">
      <c r="B431" t="s">
        <v>35</v>
      </c>
      <c r="C431" t="s">
        <v>115</v>
      </c>
    </row>
    <row r="432" spans="2:7" x14ac:dyDescent="0.25">
      <c r="B432" t="s">
        <v>106</v>
      </c>
      <c r="C432" s="11">
        <v>4.0369000000000002E-2</v>
      </c>
    </row>
    <row r="434" spans="2:7" x14ac:dyDescent="0.25">
      <c r="B434" t="s">
        <v>113</v>
      </c>
      <c r="C434" t="s">
        <v>107</v>
      </c>
      <c r="D434" t="s">
        <v>108</v>
      </c>
      <c r="E434" t="s">
        <v>109</v>
      </c>
      <c r="F434" t="s">
        <v>112</v>
      </c>
    </row>
    <row r="435" spans="2:7" x14ac:dyDescent="0.25">
      <c r="B435">
        <v>1</v>
      </c>
      <c r="C435" s="3">
        <f>EDATE(C426,6)</f>
        <v>39767</v>
      </c>
      <c r="D435">
        <f>$E$426/2*100</f>
        <v>1.9375</v>
      </c>
      <c r="E435" s="12">
        <f>1-COUPDAYBS(B426,D426,2,1)/COUPDAYS(B426,D426,2,1)</f>
        <v>0.76630434782608692</v>
      </c>
      <c r="F435">
        <f>D435/(1+$C$432/2)^E435</f>
        <v>1.9080562323074211</v>
      </c>
      <c r="G435" t="s">
        <v>111</v>
      </c>
    </row>
    <row r="436" spans="2:7" x14ac:dyDescent="0.25">
      <c r="B436">
        <f>B435+1</f>
        <v>2</v>
      </c>
      <c r="C436" s="3">
        <f>EDATE(C435,6)</f>
        <v>39948</v>
      </c>
      <c r="D436">
        <f>$E$426/2*100</f>
        <v>1.9375</v>
      </c>
      <c r="E436" s="12">
        <f>B436-1+E$435</f>
        <v>1.7663043478260869</v>
      </c>
      <c r="F436">
        <f>D436/(1+$C$432/2)^E436</f>
        <v>1.8703050598273361</v>
      </c>
    </row>
    <row r="437" spans="2:7" x14ac:dyDescent="0.25">
      <c r="B437">
        <f t="shared" ref="B437:B449" si="12">B436+1</f>
        <v>3</v>
      </c>
      <c r="C437" s="3">
        <f t="shared" ref="C437:C449" si="13">EDATE(C436,6)</f>
        <v>40132</v>
      </c>
      <c r="D437">
        <f t="shared" ref="D437:D454" si="14">$E$426/2*100</f>
        <v>1.9375</v>
      </c>
      <c r="E437" s="12">
        <f t="shared" ref="E437:E449" si="15">B437-1+E$435</f>
        <v>2.7663043478260869</v>
      </c>
      <c r="F437">
        <f t="shared" ref="F437:F449" si="16">D437/(1+$C$432/2)^E437</f>
        <v>1.8333007998331046</v>
      </c>
    </row>
    <row r="438" spans="2:7" x14ac:dyDescent="0.25">
      <c r="B438">
        <f t="shared" si="12"/>
        <v>4</v>
      </c>
      <c r="C438" s="3">
        <f t="shared" si="13"/>
        <v>40313</v>
      </c>
      <c r="D438">
        <f t="shared" si="14"/>
        <v>1.9375</v>
      </c>
      <c r="E438" s="12">
        <f t="shared" si="15"/>
        <v>3.7663043478260869</v>
      </c>
      <c r="F438">
        <f t="shared" si="16"/>
        <v>1.7970286745516175</v>
      </c>
    </row>
    <row r="439" spans="2:7" x14ac:dyDescent="0.25">
      <c r="B439">
        <f t="shared" si="12"/>
        <v>5</v>
      </c>
      <c r="C439" s="3">
        <f t="shared" si="13"/>
        <v>40497</v>
      </c>
      <c r="D439">
        <f t="shared" si="14"/>
        <v>1.9375</v>
      </c>
      <c r="E439" s="12">
        <f t="shared" si="15"/>
        <v>4.7663043478260869</v>
      </c>
      <c r="F439">
        <f t="shared" si="16"/>
        <v>1.7614741985901741</v>
      </c>
    </row>
    <row r="440" spans="2:7" x14ac:dyDescent="0.25">
      <c r="B440">
        <f t="shared" si="12"/>
        <v>6</v>
      </c>
      <c r="C440" s="3">
        <f t="shared" si="13"/>
        <v>40678</v>
      </c>
      <c r="D440">
        <f t="shared" si="14"/>
        <v>1.9375</v>
      </c>
      <c r="E440" s="12">
        <f t="shared" si="15"/>
        <v>5.7663043478260869</v>
      </c>
      <c r="F440">
        <f t="shared" si="16"/>
        <v>1.7266231731516934</v>
      </c>
    </row>
    <row r="441" spans="2:7" x14ac:dyDescent="0.25">
      <c r="B441">
        <f t="shared" si="12"/>
        <v>7</v>
      </c>
      <c r="C441" s="3">
        <f t="shared" si="13"/>
        <v>40862</v>
      </c>
      <c r="D441">
        <f t="shared" si="14"/>
        <v>1.9375</v>
      </c>
      <c r="E441" s="12">
        <f t="shared" si="15"/>
        <v>6.7663043478260869</v>
      </c>
      <c r="F441">
        <f t="shared" si="16"/>
        <v>1.6924616803643788</v>
      </c>
    </row>
    <row r="442" spans="2:7" x14ac:dyDescent="0.25">
      <c r="B442">
        <f t="shared" si="12"/>
        <v>8</v>
      </c>
      <c r="C442" s="3">
        <f t="shared" si="13"/>
        <v>41044</v>
      </c>
      <c r="D442">
        <f t="shared" si="14"/>
        <v>1.9375</v>
      </c>
      <c r="E442" s="12">
        <f t="shared" si="15"/>
        <v>7.7663043478260869</v>
      </c>
      <c r="F442">
        <f t="shared" si="16"/>
        <v>1.6589760777235671</v>
      </c>
    </row>
    <row r="443" spans="2:7" x14ac:dyDescent="0.25">
      <c r="B443">
        <f t="shared" si="12"/>
        <v>9</v>
      </c>
      <c r="C443" s="3">
        <f t="shared" si="13"/>
        <v>41228</v>
      </c>
      <c r="D443">
        <f t="shared" si="14"/>
        <v>1.9375</v>
      </c>
      <c r="E443" s="12">
        <f t="shared" si="15"/>
        <v>8.766304347826086</v>
      </c>
      <c r="F443">
        <f t="shared" si="16"/>
        <v>1.6261529926435534</v>
      </c>
    </row>
    <row r="444" spans="2:7" x14ac:dyDescent="0.25">
      <c r="B444">
        <f t="shared" si="12"/>
        <v>10</v>
      </c>
      <c r="C444" s="3">
        <f t="shared" si="13"/>
        <v>41409</v>
      </c>
      <c r="D444">
        <f t="shared" si="14"/>
        <v>1.9375</v>
      </c>
      <c r="E444" s="12">
        <f t="shared" si="15"/>
        <v>9.766304347826086</v>
      </c>
      <c r="F444">
        <f t="shared" si="16"/>
        <v>1.5939793171172012</v>
      </c>
    </row>
    <row r="445" spans="2:7" x14ac:dyDescent="0.25">
      <c r="B445">
        <f t="shared" si="12"/>
        <v>11</v>
      </c>
      <c r="C445" s="3">
        <f t="shared" si="13"/>
        <v>41593</v>
      </c>
      <c r="D445">
        <f t="shared" si="14"/>
        <v>1.9375</v>
      </c>
      <c r="E445" s="12">
        <f t="shared" si="15"/>
        <v>10.766304347826086</v>
      </c>
      <c r="F445">
        <f t="shared" si="16"/>
        <v>1.562442202481219</v>
      </c>
    </row>
    <row r="446" spans="2:7" x14ac:dyDescent="0.25">
      <c r="B446">
        <f t="shared" si="12"/>
        <v>12</v>
      </c>
      <c r="C446" s="3">
        <f t="shared" si="13"/>
        <v>41774</v>
      </c>
      <c r="D446">
        <f t="shared" si="14"/>
        <v>1.9375</v>
      </c>
      <c r="E446" s="12">
        <f t="shared" si="15"/>
        <v>11.766304347826086</v>
      </c>
      <c r="F446">
        <f t="shared" si="16"/>
        <v>1.5315290542850033</v>
      </c>
    </row>
    <row r="447" spans="2:7" x14ac:dyDescent="0.25">
      <c r="B447">
        <f t="shared" si="12"/>
        <v>13</v>
      </c>
      <c r="C447" s="3">
        <f t="shared" si="13"/>
        <v>41958</v>
      </c>
      <c r="D447">
        <f t="shared" si="14"/>
        <v>1.9375</v>
      </c>
      <c r="E447" s="12">
        <f t="shared" si="15"/>
        <v>12.766304347826086</v>
      </c>
      <c r="F447">
        <f t="shared" si="16"/>
        <v>1.5012275272610034</v>
      </c>
    </row>
    <row r="448" spans="2:7" x14ac:dyDescent="0.25">
      <c r="B448">
        <f t="shared" si="12"/>
        <v>14</v>
      </c>
      <c r="C448" s="3">
        <f t="shared" si="13"/>
        <v>42139</v>
      </c>
      <c r="D448">
        <f t="shared" si="14"/>
        <v>1.9375</v>
      </c>
      <c r="E448" s="12">
        <f t="shared" si="15"/>
        <v>13.766304347826086</v>
      </c>
      <c r="F448">
        <f t="shared" si="16"/>
        <v>1.4715255203945985</v>
      </c>
    </row>
    <row r="449" spans="2:6" x14ac:dyDescent="0.25">
      <c r="B449">
        <f t="shared" si="12"/>
        <v>15</v>
      </c>
      <c r="C449" s="3">
        <f t="shared" si="13"/>
        <v>42323</v>
      </c>
      <c r="D449">
        <f t="shared" si="14"/>
        <v>1.9375</v>
      </c>
      <c r="E449" s="12">
        <f t="shared" si="15"/>
        <v>14.766304347826086</v>
      </c>
      <c r="F449">
        <f t="shared" si="16"/>
        <v>1.4424111720915174</v>
      </c>
    </row>
    <row r="450" spans="2:6" x14ac:dyDescent="0.25">
      <c r="B450">
        <f t="shared" ref="B450:B454" si="17">B449+1</f>
        <v>16</v>
      </c>
      <c r="C450" s="3">
        <f t="shared" ref="C450:C454" si="18">EDATE(C449,6)</f>
        <v>42505</v>
      </c>
      <c r="D450">
        <f t="shared" si="14"/>
        <v>1.9375</v>
      </c>
      <c r="E450" s="12">
        <f t="shared" ref="E450:E454" si="19">B450-1+E$435</f>
        <v>15.766304347826086</v>
      </c>
      <c r="F450">
        <f t="shared" ref="F450:F455" si="20">D450/(1+$C$432/2)^E450</f>
        <v>1.413872855440871</v>
      </c>
    </row>
    <row r="451" spans="2:6" x14ac:dyDescent="0.25">
      <c r="B451">
        <f t="shared" si="17"/>
        <v>17</v>
      </c>
      <c r="C451" s="3">
        <f t="shared" si="18"/>
        <v>42689</v>
      </c>
      <c r="D451">
        <f t="shared" si="14"/>
        <v>1.9375</v>
      </c>
      <c r="E451" s="12">
        <f t="shared" si="19"/>
        <v>16.766304347826086</v>
      </c>
      <c r="F451">
        <f t="shared" si="20"/>
        <v>1.3858991735719086</v>
      </c>
    </row>
    <row r="452" spans="2:6" x14ac:dyDescent="0.25">
      <c r="B452">
        <f t="shared" si="17"/>
        <v>18</v>
      </c>
      <c r="C452" s="3">
        <f t="shared" si="18"/>
        <v>42870</v>
      </c>
      <c r="D452">
        <f t="shared" si="14"/>
        <v>1.9375</v>
      </c>
      <c r="E452" s="12">
        <f t="shared" si="19"/>
        <v>17.766304347826086</v>
      </c>
      <c r="F452">
        <f t="shared" si="20"/>
        <v>1.3584789551026393</v>
      </c>
    </row>
    <row r="453" spans="2:6" x14ac:dyDescent="0.25">
      <c r="B453">
        <f t="shared" si="17"/>
        <v>19</v>
      </c>
      <c r="C453" s="3">
        <f t="shared" si="18"/>
        <v>43054</v>
      </c>
      <c r="D453">
        <f t="shared" si="14"/>
        <v>1.9375</v>
      </c>
      <c r="E453" s="12">
        <f t="shared" si="19"/>
        <v>18.766304347826086</v>
      </c>
      <c r="F453">
        <f t="shared" si="20"/>
        <v>1.3316012496785037</v>
      </c>
    </row>
    <row r="454" spans="2:6" x14ac:dyDescent="0.25">
      <c r="B454">
        <f t="shared" si="17"/>
        <v>20</v>
      </c>
      <c r="C454" s="3">
        <f t="shared" si="18"/>
        <v>43235</v>
      </c>
      <c r="D454">
        <f t="shared" si="14"/>
        <v>1.9375</v>
      </c>
      <c r="E454" s="12">
        <f t="shared" si="19"/>
        <v>19.766304347826086</v>
      </c>
      <c r="F454">
        <f t="shared" si="20"/>
        <v>1.3052553235993132</v>
      </c>
    </row>
    <row r="455" spans="2:6" x14ac:dyDescent="0.25">
      <c r="C455" s="3">
        <f>D426</f>
        <v>43235</v>
      </c>
      <c r="D455">
        <v>100</v>
      </c>
      <c r="E455" s="12">
        <f>E454</f>
        <v>19.766304347826086</v>
      </c>
      <c r="F455">
        <f t="shared" si="20"/>
        <v>67.368016701900032</v>
      </c>
    </row>
    <row r="456" spans="2:6" x14ac:dyDescent="0.25">
      <c r="C456" s="3"/>
      <c r="E456" t="s">
        <v>114</v>
      </c>
      <c r="F456">
        <f>SUM(F435:F455)</f>
        <v>99.140617941916659</v>
      </c>
    </row>
    <row r="457" spans="2:6" x14ac:dyDescent="0.25">
      <c r="C457" s="3"/>
    </row>
    <row r="458" spans="2:6" ht="18" thickBot="1" x14ac:dyDescent="0.35">
      <c r="B458" s="21" t="s">
        <v>13</v>
      </c>
      <c r="C458" s="3"/>
    </row>
    <row r="459" spans="2:6" ht="15.75" thickTop="1" x14ac:dyDescent="0.25">
      <c r="B459" t="s">
        <v>116</v>
      </c>
    </row>
    <row r="461" spans="2:6" x14ac:dyDescent="0.25">
      <c r="B461" t="s">
        <v>82</v>
      </c>
      <c r="C461" s="5" t="s">
        <v>77</v>
      </c>
      <c r="D461" t="s">
        <v>40</v>
      </c>
      <c r="E461" t="s">
        <v>106</v>
      </c>
    </row>
    <row r="462" spans="2:6" x14ac:dyDescent="0.25">
      <c r="B462" s="3">
        <f>D22</f>
        <v>39626</v>
      </c>
      <c r="C462" s="3">
        <v>43235</v>
      </c>
      <c r="D462" s="7">
        <v>3.875E-2</v>
      </c>
      <c r="E462" s="13">
        <f>C429</f>
        <v>4.0369414639322095E-2</v>
      </c>
    </row>
    <row r="464" spans="2:6" x14ac:dyDescent="0.25">
      <c r="B464" t="s">
        <v>79</v>
      </c>
      <c r="D464">
        <f>PRICE(B462,C462,D462,E462,100,2,1)</f>
        <v>98.687499999999957</v>
      </c>
      <c r="E464" s="15" t="s">
        <v>161</v>
      </c>
    </row>
    <row r="465" spans="2:5" x14ac:dyDescent="0.25">
      <c r="B465" t="s">
        <v>117</v>
      </c>
      <c r="D465">
        <f>DOLLARFR(D464,32)</f>
        <v>98.219999999999985</v>
      </c>
      <c r="E465" t="s">
        <v>118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6"/>
  <sheetViews>
    <sheetView showGridLines="0" workbookViewId="0">
      <selection activeCell="R2" sqref="R2"/>
    </sheetView>
  </sheetViews>
  <sheetFormatPr defaultRowHeight="15" x14ac:dyDescent="0.25"/>
  <sheetData>
    <row r="2" spans="2:11" ht="20.25" thickBot="1" x14ac:dyDescent="0.35">
      <c r="B2" s="22" t="s">
        <v>119</v>
      </c>
      <c r="C2" s="22"/>
      <c r="D2" s="22"/>
      <c r="E2" s="22"/>
      <c r="F2" s="22"/>
    </row>
    <row r="3" spans="2:11" ht="15.75" thickTop="1" x14ac:dyDescent="0.25"/>
    <row r="4" spans="2:11" ht="18" thickBot="1" x14ac:dyDescent="0.35">
      <c r="B4" s="21" t="s">
        <v>13</v>
      </c>
    </row>
    <row r="5" spans="2:11" ht="15.75" thickTop="1" x14ac:dyDescent="0.25">
      <c r="B5" t="s">
        <v>171</v>
      </c>
      <c r="H5" t="s">
        <v>120</v>
      </c>
      <c r="I5" t="s">
        <v>121</v>
      </c>
      <c r="J5" t="s">
        <v>123</v>
      </c>
    </row>
    <row r="6" spans="2:11" x14ac:dyDescent="0.25">
      <c r="B6" t="s">
        <v>105</v>
      </c>
      <c r="G6" t="s">
        <v>106</v>
      </c>
      <c r="H6" s="14">
        <f>B13</f>
        <v>0.02</v>
      </c>
      <c r="I6" s="14">
        <f>B17</f>
        <v>0.04</v>
      </c>
      <c r="J6" s="14">
        <f>I6-H6</f>
        <v>0.02</v>
      </c>
    </row>
    <row r="7" spans="2:11" x14ac:dyDescent="0.25">
      <c r="G7" t="s">
        <v>122</v>
      </c>
      <c r="H7">
        <f>C13</f>
        <v>116.73711140378019</v>
      </c>
      <c r="I7">
        <f>C17</f>
        <v>98.984360959099646</v>
      </c>
      <c r="J7" s="23">
        <f>I7-H7</f>
        <v>-17.752750444680544</v>
      </c>
      <c r="K7">
        <f>J7/J6</f>
        <v>-887.63752223402719</v>
      </c>
    </row>
    <row r="8" spans="2:11" x14ac:dyDescent="0.25">
      <c r="B8" t="s">
        <v>106</v>
      </c>
      <c r="C8" t="s">
        <v>79</v>
      </c>
      <c r="G8" t="s">
        <v>106</v>
      </c>
      <c r="H8" s="14">
        <f>B21</f>
        <v>5.9999999999999991E-2</v>
      </c>
      <c r="I8" s="14">
        <f>B17</f>
        <v>0.04</v>
      </c>
      <c r="J8" s="14">
        <f>I8-H8</f>
        <v>-1.999999999999999E-2</v>
      </c>
    </row>
    <row r="9" spans="2:11" x14ac:dyDescent="0.25">
      <c r="B9" s="10">
        <v>0</v>
      </c>
      <c r="C9">
        <f>PRICE('2d. Coupon bond'!$B$426,'2d. Coupon bond'!$D$426,'2d. Coupon bond'!$E$426,B9,100,2,1)</f>
        <v>138.29721467391303</v>
      </c>
      <c r="G9" t="s">
        <v>122</v>
      </c>
      <c r="H9">
        <f>C21</f>
        <v>84.323494135362239</v>
      </c>
      <c r="I9">
        <f>C17</f>
        <v>98.984360959099646</v>
      </c>
      <c r="J9" s="23">
        <f>I9-H9</f>
        <v>14.660866823737408</v>
      </c>
      <c r="K9">
        <f>J9/J8</f>
        <v>-733.04334118687075</v>
      </c>
    </row>
    <row r="10" spans="2:11" x14ac:dyDescent="0.25">
      <c r="B10" s="14">
        <f t="shared" ref="B10:B40" si="0">B9+0.5/100</f>
        <v>5.0000000000000001E-3</v>
      </c>
      <c r="C10">
        <f>PRICE('2d. Coupon bond'!$B$426,'2d. Coupon bond'!$D$426,'2d. Coupon bond'!$E$426,B10,100,2,1)</f>
        <v>132.50484813713152</v>
      </c>
    </row>
    <row r="11" spans="2:11" x14ac:dyDescent="0.25">
      <c r="B11" s="14">
        <f t="shared" si="0"/>
        <v>0.01</v>
      </c>
      <c r="C11">
        <f>PRICE('2d. Coupon bond'!$B$426,'2d. Coupon bond'!$D$426,'2d. Coupon bond'!$E$426,B11,100,2,1)</f>
        <v>126.99008633817736</v>
      </c>
    </row>
    <row r="12" spans="2:11" x14ac:dyDescent="0.25">
      <c r="B12" s="14">
        <f t="shared" si="0"/>
        <v>1.4999999999999999E-2</v>
      </c>
      <c r="C12">
        <f>PRICE('2d. Coupon bond'!$B$426,'2d. Coupon bond'!$D$426,'2d. Coupon bond'!$E$426,B12,100,2,1)</f>
        <v>121.73866983454363</v>
      </c>
    </row>
    <row r="13" spans="2:11" x14ac:dyDescent="0.25">
      <c r="B13" s="14">
        <f t="shared" si="0"/>
        <v>0.02</v>
      </c>
      <c r="C13">
        <f>PRICE('2d. Coupon bond'!$B$426,'2d. Coupon bond'!$D$426,'2d. Coupon bond'!$E$426,B13,100,2,1)</f>
        <v>116.73711140378019</v>
      </c>
    </row>
    <row r="14" spans="2:11" x14ac:dyDescent="0.25">
      <c r="B14" s="14">
        <f t="shared" si="0"/>
        <v>2.5000000000000001E-2</v>
      </c>
      <c r="C14">
        <f>PRICE('2d. Coupon bond'!$B$426,'2d. Coupon bond'!$D$426,'2d. Coupon bond'!$E$426,B14,100,2,1)</f>
        <v>111.9726522590816</v>
      </c>
    </row>
    <row r="15" spans="2:11" x14ac:dyDescent="0.25">
      <c r="B15" s="14">
        <f t="shared" si="0"/>
        <v>3.0000000000000002E-2</v>
      </c>
      <c r="C15">
        <f>PRICE('2d. Coupon bond'!$B$426,'2d. Coupon bond'!$D$426,'2d. Coupon bond'!$E$426,B15,100,2,1)</f>
        <v>107.43322085369952</v>
      </c>
    </row>
    <row r="16" spans="2:11" x14ac:dyDescent="0.25">
      <c r="B16" s="14">
        <f t="shared" si="0"/>
        <v>3.5000000000000003E-2</v>
      </c>
      <c r="C16">
        <f>PRICE('2d. Coupon bond'!$B$426,'2d. Coupon bond'!$D$426,'2d. Coupon bond'!$E$426,B16,100,2,1)</f>
        <v>103.10739411499304</v>
      </c>
    </row>
    <row r="17" spans="2:3" x14ac:dyDescent="0.25">
      <c r="B17" s="14">
        <f t="shared" si="0"/>
        <v>0.04</v>
      </c>
      <c r="C17">
        <f>PRICE('2d. Coupon bond'!$B$426,'2d. Coupon bond'!$D$426,'2d. Coupon bond'!$E$426,B17,100,2,1)</f>
        <v>98.984360959099646</v>
      </c>
    </row>
    <row r="18" spans="2:3" x14ac:dyDescent="0.25">
      <c r="B18" s="14">
        <f t="shared" si="0"/>
        <v>4.4999999999999998E-2</v>
      </c>
      <c r="C18">
        <f>PRICE('2d. Coupon bond'!$B$426,'2d. Coupon bond'!$D$426,'2d. Coupon bond'!$E$426,B18,100,2,1)</f>
        <v>95.053887946682366</v>
      </c>
    </row>
    <row r="19" spans="2:3" x14ac:dyDescent="0.25">
      <c r="B19" s="14">
        <f t="shared" si="0"/>
        <v>4.9999999999999996E-2</v>
      </c>
      <c r="C19">
        <f>PRICE('2d. Coupon bond'!$B$426,'2d. Coupon bond'!$D$426,'2d. Coupon bond'!$E$426,B19,100,2,1)</f>
        <v>91.306286949083486</v>
      </c>
    </row>
    <row r="20" spans="2:3" x14ac:dyDescent="0.25">
      <c r="B20" s="14">
        <f t="shared" si="0"/>
        <v>5.4999999999999993E-2</v>
      </c>
      <c r="C20">
        <f>PRICE('2d. Coupon bond'!$B$426,'2d. Coupon bond'!$D$426,'2d. Coupon bond'!$E$426,B20,100,2,1)</f>
        <v>87.732384702477717</v>
      </c>
    </row>
    <row r="21" spans="2:3" x14ac:dyDescent="0.25">
      <c r="B21" s="14">
        <f t="shared" si="0"/>
        <v>5.9999999999999991E-2</v>
      </c>
      <c r="C21">
        <f>PRICE('2d. Coupon bond'!$B$426,'2d. Coupon bond'!$D$426,'2d. Coupon bond'!$E$426,B21,100,2,1)</f>
        <v>84.323494135362239</v>
      </c>
    </row>
    <row r="22" spans="2:3" x14ac:dyDescent="0.25">
      <c r="B22" s="14">
        <f t="shared" si="0"/>
        <v>6.4999999999999988E-2</v>
      </c>
      <c r="C22">
        <f>PRICE('2d. Coupon bond'!$B$426,'2d. Coupon bond'!$D$426,'2d. Coupon bond'!$E$426,B22,100,2,1)</f>
        <v>81.071387361939415</v>
      </c>
    </row>
    <row r="23" spans="2:3" x14ac:dyDescent="0.25">
      <c r="B23" s="14">
        <f t="shared" si="0"/>
        <v>6.9999999999999993E-2</v>
      </c>
      <c r="C23">
        <f>PRICE('2d. Coupon bond'!$B$426,'2d. Coupon bond'!$D$426,'2d. Coupon bond'!$E$426,B23,100,2,1)</f>
        <v>77.968270240715384</v>
      </c>
    </row>
    <row r="24" spans="2:3" x14ac:dyDescent="0.25">
      <c r="B24" s="14">
        <f t="shared" si="0"/>
        <v>7.4999999999999997E-2</v>
      </c>
      <c r="C24">
        <f>PRICE('2d. Coupon bond'!$B$426,'2d. Coupon bond'!$D$426,'2d. Coupon bond'!$E$426,B24,100,2,1)</f>
        <v>75.006758403941575</v>
      </c>
    </row>
    <row r="25" spans="2:3" x14ac:dyDescent="0.25">
      <c r="B25" s="14">
        <f t="shared" si="0"/>
        <v>0.08</v>
      </c>
      <c r="C25">
        <f>PRICE('2d. Coupon bond'!$B$426,'2d. Coupon bond'!$D$426,'2d. Coupon bond'!$E$426,B25,100,2,1)</f>
        <v>72.17985466944053</v>
      </c>
    </row>
    <row r="26" spans="2:3" x14ac:dyDescent="0.25">
      <c r="B26" s="14">
        <f t="shared" si="0"/>
        <v>8.5000000000000006E-2</v>
      </c>
      <c r="C26">
        <f>PRICE('2d. Coupon bond'!$B$426,'2d. Coupon bond'!$D$426,'2d. Coupon bond'!$E$426,B26,100,2,1)</f>
        <v>69.480927751871775</v>
      </c>
    </row>
    <row r="27" spans="2:3" x14ac:dyDescent="0.25">
      <c r="B27" s="14">
        <f t="shared" si="0"/>
        <v>9.0000000000000011E-2</v>
      </c>
      <c r="C27">
        <f>PRICE('2d. Coupon bond'!$B$426,'2d. Coupon bond'!$D$426,'2d. Coupon bond'!$E$426,B27,100,2,1)</f>
        <v>66.903692195668341</v>
      </c>
    </row>
    <row r="28" spans="2:3" x14ac:dyDescent="0.25">
      <c r="B28" s="14">
        <f t="shared" si="0"/>
        <v>9.5000000000000015E-2</v>
      </c>
      <c r="C28">
        <f>PRICE('2d. Coupon bond'!$B$426,'2d. Coupon bond'!$D$426,'2d. Coupon bond'!$E$426,B28,100,2,1)</f>
        <v>64.442189456696966</v>
      </c>
    </row>
    <row r="29" spans="2:3" x14ac:dyDescent="0.25">
      <c r="B29" s="14">
        <f t="shared" si="0"/>
        <v>0.10000000000000002</v>
      </c>
      <c r="C29">
        <f>PRICE('2d. Coupon bond'!$B$426,'2d. Coupon bond'!$D$426,'2d. Coupon bond'!$E$426,B29,100,2,1)</f>
        <v>62.090770064223079</v>
      </c>
    </row>
    <row r="30" spans="2:3" x14ac:dyDescent="0.25">
      <c r="B30" s="14">
        <f t="shared" si="0"/>
        <v>0.10500000000000002</v>
      </c>
      <c r="C30">
        <f>PRICE('2d. Coupon bond'!$B$426,'2d. Coupon bond'!$D$426,'2d. Coupon bond'!$E$426,B30,100,2,1)</f>
        <v>59.844076798986165</v>
      </c>
    </row>
    <row r="31" spans="2:3" x14ac:dyDescent="0.25">
      <c r="B31" s="14">
        <f t="shared" si="0"/>
        <v>0.11000000000000003</v>
      </c>
      <c r="C31">
        <f>PRICE('2d. Coupon bond'!$B$426,'2d. Coupon bond'!$D$426,'2d. Coupon bond'!$E$426,B31,100,2,1)</f>
        <v>57.697028827157858</v>
      </c>
    </row>
    <row r="32" spans="2:3" x14ac:dyDescent="0.25">
      <c r="B32" s="14">
        <f t="shared" si="0"/>
        <v>0.11500000000000003</v>
      </c>
      <c r="C32">
        <f>PRICE('2d. Coupon bond'!$B$426,'2d. Coupon bond'!$D$426,'2d. Coupon bond'!$E$426,B32,100,2,1)</f>
        <v>55.644806733654661</v>
      </c>
    </row>
    <row r="33" spans="2:3" x14ac:dyDescent="0.25">
      <c r="B33" s="14">
        <f t="shared" si="0"/>
        <v>0.12000000000000004</v>
      </c>
      <c r="C33">
        <f>PRICE('2d. Coupon bond'!$B$426,'2d. Coupon bond'!$D$426,'2d. Coupon bond'!$E$426,B33,100,2,1)</f>
        <v>53.682838401752541</v>
      </c>
    </row>
    <row r="34" spans="2:3" x14ac:dyDescent="0.25">
      <c r="B34" s="14">
        <f t="shared" si="0"/>
        <v>0.12500000000000003</v>
      </c>
      <c r="C34">
        <f>PRICE('2d. Coupon bond'!$B$426,'2d. Coupon bond'!$D$426,'2d. Coupon bond'!$E$426,B34,100,2,1)</f>
        <v>51.806785689195138</v>
      </c>
    </row>
    <row r="35" spans="2:3" x14ac:dyDescent="0.25">
      <c r="B35" s="14">
        <f t="shared" si="0"/>
        <v>0.13000000000000003</v>
      </c>
      <c r="C35">
        <f>PRICE('2d. Coupon bond'!$B$426,'2d. Coupon bond'!$D$426,'2d. Coupon bond'!$E$426,B35,100,2,1)</f>
        <v>50.012531854036965</v>
      </c>
    </row>
    <row r="36" spans="2:3" x14ac:dyDescent="0.25">
      <c r="B36" s="14">
        <f t="shared" si="0"/>
        <v>0.13500000000000004</v>
      </c>
      <c r="C36">
        <f>PRICE('2d. Coupon bond'!$B$426,'2d. Coupon bond'!$D$426,'2d. Coupon bond'!$E$426,B36,100,2,1)</f>
        <v>48.296169686306968</v>
      </c>
    </row>
    <row r="37" spans="2:3" x14ac:dyDescent="0.25">
      <c r="B37" s="14">
        <f t="shared" si="0"/>
        <v>0.14000000000000004</v>
      </c>
      <c r="C37">
        <f>PRICE('2d. Coupon bond'!$B$426,'2d. Coupon bond'!$D$426,'2d. Coupon bond'!$E$426,B37,100,2,1)</f>
        <v>46.653990304252957</v>
      </c>
    </row>
    <row r="38" spans="2:3" x14ac:dyDescent="0.25">
      <c r="B38" s="14">
        <f t="shared" si="0"/>
        <v>0.14500000000000005</v>
      </c>
      <c r="C38">
        <f>PRICE('2d. Coupon bond'!$B$426,'2d. Coupon bond'!$D$426,'2d. Coupon bond'!$E$426,B38,100,2,1)</f>
        <v>45.082472576425729</v>
      </c>
    </row>
    <row r="39" spans="2:3" x14ac:dyDescent="0.25">
      <c r="B39" s="14">
        <f t="shared" si="0"/>
        <v>0.15000000000000005</v>
      </c>
      <c r="C39">
        <f>PRICE('2d. Coupon bond'!$B$426,'2d. Coupon bond'!$D$426,'2d. Coupon bond'!$E$426,B39,100,2,1)</f>
        <v>43.578273133211269</v>
      </c>
    </row>
    <row r="40" spans="2:3" x14ac:dyDescent="0.25">
      <c r="B40" s="14">
        <f t="shared" si="0"/>
        <v>0.15500000000000005</v>
      </c>
      <c r="C40">
        <f>PRICE('2d. Coupon bond'!$B$426,'2d. Coupon bond'!$D$426,'2d. Coupon bond'!$E$426,B40,100,2,1)</f>
        <v>42.138216933612227</v>
      </c>
    </row>
    <row r="41" spans="2:3" x14ac:dyDescent="0.25">
      <c r="B41" s="14">
        <f t="shared" ref="B41:B45" si="1">B40+0.5/100</f>
        <v>0.16000000000000006</v>
      </c>
      <c r="C41">
        <f>PRICE('2d. Coupon bond'!$B$426,'2d. Coupon bond'!$D$426,'2d. Coupon bond'!$E$426,B41,100,2,1)</f>
        <v>40.759288355144051</v>
      </c>
    </row>
    <row r="42" spans="2:3" x14ac:dyDescent="0.25">
      <c r="B42" s="14">
        <f t="shared" si="1"/>
        <v>0.16500000000000006</v>
      </c>
      <c r="C42">
        <f>PRICE('2d. Coupon bond'!$B$426,'2d. Coupon bond'!$D$426,'2d. Coupon bond'!$E$426,B42,100,2,1)</f>
        <v>39.438622776638809</v>
      </c>
    </row>
    <row r="43" spans="2:3" x14ac:dyDescent="0.25">
      <c r="B43" s="14">
        <f t="shared" si="1"/>
        <v>0.17000000000000007</v>
      </c>
      <c r="C43">
        <f>PRICE('2d. Coupon bond'!$B$426,'2d. Coupon bond'!$D$426,'2d. Coupon bond'!$E$426,B43,100,2,1)</f>
        <v>38.17349862556587</v>
      </c>
    </row>
    <row r="44" spans="2:3" x14ac:dyDescent="0.25">
      <c r="B44" s="14">
        <f t="shared" si="1"/>
        <v>0.17500000000000007</v>
      </c>
      <c r="C44">
        <f>PRICE('2d. Coupon bond'!$B$426,'2d. Coupon bond'!$D$426,'2d. Coupon bond'!$E$426,B44,100,2,1)</f>
        <v>36.961329863172566</v>
      </c>
    </row>
    <row r="45" spans="2:3" x14ac:dyDescent="0.25">
      <c r="B45" s="14">
        <f t="shared" si="1"/>
        <v>0.18000000000000008</v>
      </c>
      <c r="C45">
        <f>PRICE('2d. Coupon bond'!$B$426,'2d. Coupon bond'!$D$426,'2d. Coupon bond'!$E$426,B45,100,2,1)</f>
        <v>35.799658882344609</v>
      </c>
    </row>
    <row r="46" spans="2:3" x14ac:dyDescent="0.25">
      <c r="B46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showGridLines="0" workbookViewId="0">
      <selection activeCell="R2" sqref="R2"/>
    </sheetView>
  </sheetViews>
  <sheetFormatPr defaultRowHeight="15" x14ac:dyDescent="0.25"/>
  <cols>
    <col min="2" max="2" width="53.5703125" bestFit="1" customWidth="1"/>
  </cols>
  <sheetData>
    <row r="2" spans="1:2" ht="20.25" thickBot="1" x14ac:dyDescent="0.35">
      <c r="B2" s="22" t="s">
        <v>0</v>
      </c>
    </row>
    <row r="3" spans="1:2" ht="15.75" thickTop="1" x14ac:dyDescent="0.25"/>
    <row r="4" spans="1:2" x14ac:dyDescent="0.25">
      <c r="A4" t="s">
        <v>145</v>
      </c>
      <c r="B4" t="s">
        <v>146</v>
      </c>
    </row>
    <row r="5" spans="1:2" x14ac:dyDescent="0.25">
      <c r="A5" t="s">
        <v>148</v>
      </c>
      <c r="B5" t="s">
        <v>149</v>
      </c>
    </row>
    <row r="6" spans="1:2" x14ac:dyDescent="0.25">
      <c r="A6" t="s">
        <v>150</v>
      </c>
      <c r="B6" t="s">
        <v>151</v>
      </c>
    </row>
    <row r="9" spans="1:2" ht="20.25" thickBot="1" x14ac:dyDescent="0.35">
      <c r="B9" s="22" t="s">
        <v>110</v>
      </c>
    </row>
    <row r="10" spans="1:2" ht="15.75" thickTop="1" x14ac:dyDescent="0.25"/>
    <row r="11" spans="1:2" x14ac:dyDescent="0.25">
      <c r="A11" t="s">
        <v>10</v>
      </c>
      <c r="B11" t="s">
        <v>134</v>
      </c>
    </row>
    <row r="12" spans="1:2" x14ac:dyDescent="0.25">
      <c r="A12" t="s">
        <v>10</v>
      </c>
      <c r="B12" t="s">
        <v>136</v>
      </c>
    </row>
    <row r="13" spans="1:2" x14ac:dyDescent="0.25">
      <c r="A13" t="s">
        <v>10</v>
      </c>
      <c r="B13" t="s">
        <v>135</v>
      </c>
    </row>
    <row r="14" spans="1:2" x14ac:dyDescent="0.25">
      <c r="A14" t="s">
        <v>10</v>
      </c>
      <c r="B14" t="s">
        <v>138</v>
      </c>
    </row>
    <row r="15" spans="1:2" x14ac:dyDescent="0.25">
      <c r="A15" t="s">
        <v>10</v>
      </c>
      <c r="B15" t="s">
        <v>137</v>
      </c>
    </row>
    <row r="16" spans="1:2" x14ac:dyDescent="0.25">
      <c r="A16" t="s">
        <v>10</v>
      </c>
      <c r="B16" t="s">
        <v>60</v>
      </c>
    </row>
    <row r="17" spans="1:2" x14ac:dyDescent="0.25">
      <c r="A17" t="s">
        <v>10</v>
      </c>
      <c r="B17" t="s">
        <v>139</v>
      </c>
    </row>
    <row r="18" spans="1:2" x14ac:dyDescent="0.25">
      <c r="A18" t="s">
        <v>10</v>
      </c>
      <c r="B18" t="s">
        <v>140</v>
      </c>
    </row>
    <row r="19" spans="1:2" x14ac:dyDescent="0.25">
      <c r="A19" t="s">
        <v>10</v>
      </c>
      <c r="B19" t="s">
        <v>141</v>
      </c>
    </row>
    <row r="20" spans="1:2" x14ac:dyDescent="0.25">
      <c r="A20" t="s">
        <v>10</v>
      </c>
      <c r="B20" t="s">
        <v>75</v>
      </c>
    </row>
    <row r="21" spans="1:2" x14ac:dyDescent="0.25">
      <c r="A21" t="s">
        <v>10</v>
      </c>
      <c r="B21" t="s">
        <v>142</v>
      </c>
    </row>
    <row r="22" spans="1:2" x14ac:dyDescent="0.25">
      <c r="A22" t="s">
        <v>10</v>
      </c>
      <c r="B22" t="s">
        <v>143</v>
      </c>
    </row>
    <row r="23" spans="1:2" x14ac:dyDescent="0.25">
      <c r="A23" t="s">
        <v>10</v>
      </c>
      <c r="B23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showGridLines="0" workbookViewId="0">
      <selection activeCell="R2" sqref="R2"/>
    </sheetView>
  </sheetViews>
  <sheetFormatPr defaultRowHeight="15" x14ac:dyDescent="0.25"/>
  <sheetData>
    <row r="2" spans="1:3" ht="20.25" thickBot="1" x14ac:dyDescent="0.35">
      <c r="B2" s="22" t="s">
        <v>167</v>
      </c>
      <c r="C2" s="22"/>
    </row>
    <row r="3" spans="1:3" ht="15.75" thickTop="1" x14ac:dyDescent="0.25"/>
    <row r="4" spans="1:3" x14ac:dyDescent="0.25">
      <c r="A4" t="s">
        <v>145</v>
      </c>
      <c r="B4" t="s">
        <v>168</v>
      </c>
    </row>
    <row r="5" spans="1:3" x14ac:dyDescent="0.25">
      <c r="A5" t="s">
        <v>148</v>
      </c>
      <c r="B5" t="s">
        <v>169</v>
      </c>
    </row>
    <row r="6" spans="1:3" x14ac:dyDescent="0.25">
      <c r="A6" t="s">
        <v>150</v>
      </c>
      <c r="B6" t="s">
        <v>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08"/>
  <sheetViews>
    <sheetView showGridLines="0" zoomScaleNormal="100" workbookViewId="0">
      <selection activeCell="R2" sqref="R2"/>
    </sheetView>
  </sheetViews>
  <sheetFormatPr defaultRowHeight="15" outlineLevelRow="1" x14ac:dyDescent="0.25"/>
  <cols>
    <col min="2" max="2" width="10" customWidth="1"/>
    <col min="3" max="3" width="10.7109375" bestFit="1" customWidth="1"/>
    <col min="7" max="7" width="10.42578125" bestFit="1" customWidth="1"/>
  </cols>
  <sheetData>
    <row r="2" spans="1:15" ht="20.25" thickBot="1" x14ac:dyDescent="0.35">
      <c r="B2" s="22" t="s">
        <v>54</v>
      </c>
      <c r="C2" s="22"/>
      <c r="D2" s="22"/>
    </row>
    <row r="3" spans="1:15" ht="15.75" thickTop="1" x14ac:dyDescent="0.25">
      <c r="K3" t="s">
        <v>13</v>
      </c>
    </row>
    <row r="4" spans="1:15" x14ac:dyDescent="0.25">
      <c r="K4" t="s">
        <v>1</v>
      </c>
      <c r="L4" t="s">
        <v>2</v>
      </c>
      <c r="M4" t="s">
        <v>3</v>
      </c>
      <c r="N4" t="s">
        <v>4</v>
      </c>
      <c r="O4" t="s">
        <v>5</v>
      </c>
    </row>
    <row r="5" spans="1:15" x14ac:dyDescent="0.25">
      <c r="K5">
        <v>1000</v>
      </c>
      <c r="L5">
        <v>0.06</v>
      </c>
      <c r="M5">
        <v>90</v>
      </c>
      <c r="N5">
        <v>365</v>
      </c>
      <c r="O5">
        <f>K5*(1+L5*M5/N5)</f>
        <v>1014.7945205479451</v>
      </c>
    </row>
    <row r="6" spans="1:15" ht="20.25" thickBot="1" x14ac:dyDescent="0.35">
      <c r="B6" s="22" t="s">
        <v>55</v>
      </c>
      <c r="C6" s="22"/>
      <c r="D6" s="22"/>
    </row>
    <row r="7" spans="1:15" ht="15.75" thickTop="1" x14ac:dyDescent="0.25"/>
    <row r="11" spans="1:15" x14ac:dyDescent="0.25">
      <c r="K11" t="s">
        <v>13</v>
      </c>
    </row>
    <row r="12" spans="1:15" x14ac:dyDescent="0.25">
      <c r="A12" s="2" t="s">
        <v>10</v>
      </c>
      <c r="B12" t="s">
        <v>6</v>
      </c>
      <c r="K12" t="s">
        <v>1</v>
      </c>
      <c r="L12" t="s">
        <v>2</v>
      </c>
      <c r="M12" t="s">
        <v>7</v>
      </c>
      <c r="N12" t="s">
        <v>8</v>
      </c>
      <c r="O12" t="s">
        <v>5</v>
      </c>
    </row>
    <row r="13" spans="1:15" x14ac:dyDescent="0.25">
      <c r="A13" s="2"/>
      <c r="K13">
        <v>1000</v>
      </c>
      <c r="L13">
        <v>0.06</v>
      </c>
      <c r="M13">
        <v>2</v>
      </c>
      <c r="N13">
        <v>1</v>
      </c>
      <c r="O13">
        <f>K13*(1+L13/N13)^(M13*N13)</f>
        <v>1123.6000000000001</v>
      </c>
    </row>
    <row r="14" spans="1:15" x14ac:dyDescent="0.25">
      <c r="A14" s="2"/>
    </row>
    <row r="15" spans="1:15" x14ac:dyDescent="0.25">
      <c r="A15" s="2"/>
      <c r="K15" t="s">
        <v>13</v>
      </c>
    </row>
    <row r="16" spans="1:15" x14ac:dyDescent="0.25">
      <c r="A16" s="2" t="s">
        <v>10</v>
      </c>
      <c r="B16" t="s">
        <v>9</v>
      </c>
      <c r="K16" t="s">
        <v>1</v>
      </c>
      <c r="L16" t="s">
        <v>2</v>
      </c>
      <c r="M16" t="s">
        <v>7</v>
      </c>
      <c r="N16" t="s">
        <v>8</v>
      </c>
      <c r="O16" t="s">
        <v>5</v>
      </c>
    </row>
    <row r="17" spans="1:15" x14ac:dyDescent="0.25">
      <c r="K17">
        <v>1000</v>
      </c>
      <c r="L17">
        <v>0.06</v>
      </c>
      <c r="M17">
        <v>2</v>
      </c>
      <c r="N17">
        <v>2</v>
      </c>
      <c r="O17">
        <f>K17*(1+L17/N17)^(M17*N17)</f>
        <v>1125.5088099999998</v>
      </c>
    </row>
    <row r="19" spans="1:15" x14ac:dyDescent="0.25">
      <c r="B19" t="s">
        <v>12</v>
      </c>
    </row>
    <row r="20" spans="1:15" x14ac:dyDescent="0.25">
      <c r="B20" t="s">
        <v>11</v>
      </c>
      <c r="C20" t="s">
        <v>14</v>
      </c>
    </row>
    <row r="21" spans="1:15" x14ac:dyDescent="0.25">
      <c r="B21" s="3">
        <v>41334</v>
      </c>
      <c r="C21">
        <f>K17</f>
        <v>1000</v>
      </c>
    </row>
    <row r="22" spans="1:15" x14ac:dyDescent="0.25">
      <c r="B22" s="3">
        <f>EDATE(B21,6)</f>
        <v>41518</v>
      </c>
      <c r="C22">
        <f>C21*(1+$L$17/$N$17)</f>
        <v>1030</v>
      </c>
    </row>
    <row r="23" spans="1:15" x14ac:dyDescent="0.25">
      <c r="B23" s="3">
        <f>EDATE(B22,6)</f>
        <v>41699</v>
      </c>
      <c r="C23">
        <f>C22*(1+$L$17/$N$17)</f>
        <v>1060.9000000000001</v>
      </c>
    </row>
    <row r="24" spans="1:15" x14ac:dyDescent="0.25">
      <c r="B24" s="3">
        <f>EDATE(B23,6)</f>
        <v>41883</v>
      </c>
      <c r="C24">
        <f>C23*(1+$L$17/$N$17)</f>
        <v>1092.7270000000001</v>
      </c>
    </row>
    <row r="25" spans="1:15" x14ac:dyDescent="0.25">
      <c r="B25" s="3">
        <f>EDATE(B24,6)</f>
        <v>42064</v>
      </c>
      <c r="C25">
        <f>C24*(1+$L$17/$N$17)</f>
        <v>1125.50881</v>
      </c>
    </row>
    <row r="26" spans="1:15" x14ac:dyDescent="0.25">
      <c r="K26" t="s">
        <v>13</v>
      </c>
    </row>
    <row r="27" spans="1:15" x14ac:dyDescent="0.25">
      <c r="A27" s="2" t="s">
        <v>10</v>
      </c>
      <c r="B27" t="s">
        <v>15</v>
      </c>
      <c r="K27" t="s">
        <v>1</v>
      </c>
      <c r="L27" t="s">
        <v>2</v>
      </c>
      <c r="M27" t="s">
        <v>7</v>
      </c>
      <c r="N27" t="s">
        <v>5</v>
      </c>
    </row>
    <row r="28" spans="1:15" x14ac:dyDescent="0.25">
      <c r="K28">
        <v>1000</v>
      </c>
      <c r="L28">
        <v>0.06</v>
      </c>
      <c r="M28">
        <v>2</v>
      </c>
      <c r="N28">
        <f>K28*EXP(L28*M28)</f>
        <v>1127.4968515793757</v>
      </c>
    </row>
    <row r="32" spans="1:15" ht="18" thickBot="1" x14ac:dyDescent="0.35">
      <c r="B32" s="21" t="s">
        <v>32</v>
      </c>
    </row>
    <row r="33" spans="1:14" ht="15.75" thickTop="1" x14ac:dyDescent="0.25">
      <c r="B33" t="s">
        <v>33</v>
      </c>
    </row>
    <row r="35" spans="1:14" ht="20.25" thickBot="1" x14ac:dyDescent="0.35">
      <c r="B35" s="22" t="s">
        <v>165</v>
      </c>
      <c r="C35" s="22"/>
      <c r="D35" s="22"/>
      <c r="E35" s="22"/>
      <c r="F35" s="22"/>
      <c r="G35" s="22"/>
      <c r="H35" s="22"/>
    </row>
    <row r="36" spans="1:14" ht="15.75" thickTop="1" x14ac:dyDescent="0.25"/>
    <row r="37" spans="1:14" x14ac:dyDescent="0.25">
      <c r="A37" t="s">
        <v>145</v>
      </c>
      <c r="B37" t="s">
        <v>174</v>
      </c>
    </row>
    <row r="38" spans="1:14" x14ac:dyDescent="0.25">
      <c r="B38" t="s">
        <v>176</v>
      </c>
    </row>
    <row r="40" spans="1:14" x14ac:dyDescent="0.25">
      <c r="A40" t="s">
        <v>148</v>
      </c>
      <c r="B40" t="s">
        <v>175</v>
      </c>
    </row>
    <row r="46" spans="1:14" ht="18" thickBot="1" x14ac:dyDescent="0.35">
      <c r="B46" s="21" t="s">
        <v>13</v>
      </c>
    </row>
    <row r="47" spans="1:14" ht="15.75" thickTop="1" x14ac:dyDescent="0.25">
      <c r="K47" t="s">
        <v>16</v>
      </c>
      <c r="L47" t="s">
        <v>17</v>
      </c>
      <c r="M47" t="s">
        <v>19</v>
      </c>
      <c r="N47" t="s">
        <v>18</v>
      </c>
    </row>
    <row r="48" spans="1:14" x14ac:dyDescent="0.25">
      <c r="K48">
        <v>0.08</v>
      </c>
      <c r="L48">
        <v>1</v>
      </c>
      <c r="M48">
        <v>2</v>
      </c>
      <c r="N48">
        <f>M48*(SQRT(1+K48)-1)</f>
        <v>7.8460969082652987E-2</v>
      </c>
    </row>
    <row r="51" spans="2:9" ht="18" thickBot="1" x14ac:dyDescent="0.35">
      <c r="B51" s="21" t="s">
        <v>13</v>
      </c>
    </row>
    <row r="52" spans="2:9" ht="15.75" thickTop="1" x14ac:dyDescent="0.25">
      <c r="B52" t="s">
        <v>30</v>
      </c>
    </row>
    <row r="54" spans="2:9" outlineLevel="1" x14ac:dyDescent="0.25">
      <c r="B54" t="s">
        <v>29</v>
      </c>
      <c r="C54">
        <v>0.09</v>
      </c>
    </row>
    <row r="55" spans="2:9" outlineLevel="1" x14ac:dyDescent="0.25">
      <c r="B55" s="27" t="s">
        <v>20</v>
      </c>
      <c r="C55" s="26" t="s">
        <v>5</v>
      </c>
      <c r="D55" s="26"/>
      <c r="E55" s="26"/>
      <c r="F55" s="26"/>
      <c r="G55" s="26" t="s">
        <v>147</v>
      </c>
      <c r="H55" s="26"/>
      <c r="I55" s="26"/>
    </row>
    <row r="56" spans="2:9" outlineLevel="1" x14ac:dyDescent="0.25">
      <c r="B56" s="27"/>
      <c r="C56" t="s">
        <v>21</v>
      </c>
      <c r="D56" t="s">
        <v>22</v>
      </c>
      <c r="E56" t="s">
        <v>23</v>
      </c>
      <c r="F56" t="s">
        <v>24</v>
      </c>
      <c r="G56" s="4" t="s">
        <v>26</v>
      </c>
      <c r="H56" s="4" t="s">
        <v>27</v>
      </c>
      <c r="I56" s="4" t="s">
        <v>28</v>
      </c>
    </row>
    <row r="57" spans="2:9" outlineLevel="1" x14ac:dyDescent="0.25">
      <c r="B57" s="27"/>
      <c r="C57">
        <v>1</v>
      </c>
      <c r="D57">
        <v>2</v>
      </c>
      <c r="E57">
        <v>4</v>
      </c>
      <c r="F57" t="s">
        <v>25</v>
      </c>
      <c r="G57" t="s">
        <v>25</v>
      </c>
      <c r="H57" t="s">
        <v>25</v>
      </c>
      <c r="I57" t="s">
        <v>25</v>
      </c>
    </row>
    <row r="58" spans="2:9" outlineLevel="1" x14ac:dyDescent="0.25">
      <c r="B58">
        <v>0</v>
      </c>
      <c r="C58">
        <f>100</f>
        <v>100</v>
      </c>
      <c r="D58">
        <f>100</f>
        <v>100</v>
      </c>
      <c r="E58">
        <f>100</f>
        <v>100</v>
      </c>
      <c r="F58">
        <f>100</f>
        <v>100</v>
      </c>
      <c r="G58">
        <f t="shared" ref="G58:G89" si="0">D58-C58</f>
        <v>0</v>
      </c>
      <c r="H58">
        <f t="shared" ref="H58:H89" si="1">E58-C58</f>
        <v>0</v>
      </c>
      <c r="I58">
        <f t="shared" ref="I58:I89" si="2">F58-C58</f>
        <v>0</v>
      </c>
    </row>
    <row r="59" spans="2:9" outlineLevel="1" x14ac:dyDescent="0.25">
      <c r="B59">
        <f t="shared" ref="B59:B90" si="3">B58+1</f>
        <v>1</v>
      </c>
      <c r="C59">
        <f t="shared" ref="C59:E78" si="4">C$58*(1+$C$54/C$57)^($B59*C$57)</f>
        <v>109.00000000000001</v>
      </c>
      <c r="D59">
        <f t="shared" si="4"/>
        <v>109.20249999999999</v>
      </c>
      <c r="E59">
        <f t="shared" si="4"/>
        <v>109.30833187890623</v>
      </c>
      <c r="F59">
        <f t="shared" ref="F59:F90" si="5">F$58*EXP($C$54*B59)</f>
        <v>109.41742837052104</v>
      </c>
      <c r="G59">
        <f t="shared" si="0"/>
        <v>0.20249999999997215</v>
      </c>
      <c r="H59">
        <f t="shared" si="1"/>
        <v>0.30833187890621616</v>
      </c>
      <c r="I59">
        <f t="shared" si="2"/>
        <v>0.41742837052102288</v>
      </c>
    </row>
    <row r="60" spans="2:9" outlineLevel="1" x14ac:dyDescent="0.25">
      <c r="B60">
        <f t="shared" si="3"/>
        <v>2</v>
      </c>
      <c r="C60">
        <f t="shared" si="4"/>
        <v>118.81000000000002</v>
      </c>
      <c r="D60">
        <f t="shared" si="4"/>
        <v>119.25186006249994</v>
      </c>
      <c r="E60">
        <f t="shared" si="4"/>
        <v>119.48311418149106</v>
      </c>
      <c r="F60">
        <f t="shared" si="5"/>
        <v>119.72173631218101</v>
      </c>
      <c r="G60">
        <f t="shared" si="0"/>
        <v>0.44186006249992715</v>
      </c>
      <c r="H60">
        <f t="shared" si="1"/>
        <v>0.67311418149104441</v>
      </c>
      <c r="I60">
        <f t="shared" si="2"/>
        <v>0.9117363121809916</v>
      </c>
    </row>
    <row r="61" spans="2:9" outlineLevel="1" x14ac:dyDescent="0.25">
      <c r="B61">
        <f t="shared" si="3"/>
        <v>3</v>
      </c>
      <c r="C61">
        <f t="shared" si="4"/>
        <v>129.50290000000001</v>
      </c>
      <c r="D61">
        <f t="shared" si="4"/>
        <v>130.22601248475146</v>
      </c>
      <c r="E61">
        <f t="shared" si="4"/>
        <v>130.60499898875673</v>
      </c>
      <c r="F61">
        <f t="shared" si="5"/>
        <v>130.99644507332474</v>
      </c>
      <c r="G61">
        <f t="shared" si="0"/>
        <v>0.72311248475145362</v>
      </c>
      <c r="H61">
        <f t="shared" si="1"/>
        <v>1.1020989887567225</v>
      </c>
      <c r="I61">
        <f t="shared" si="2"/>
        <v>1.4935450733247251</v>
      </c>
    </row>
    <row r="62" spans="2:9" outlineLevel="1" x14ac:dyDescent="0.25">
      <c r="B62">
        <f t="shared" si="3"/>
        <v>4</v>
      </c>
      <c r="C62">
        <f t="shared" si="4"/>
        <v>141.15816100000004</v>
      </c>
      <c r="D62">
        <f t="shared" si="4"/>
        <v>142.21006128366071</v>
      </c>
      <c r="E62">
        <f t="shared" si="4"/>
        <v>142.7621457450723</v>
      </c>
      <c r="F62">
        <f t="shared" si="5"/>
        <v>143.33294145603401</v>
      </c>
      <c r="G62">
        <f t="shared" si="0"/>
        <v>1.0519002836606717</v>
      </c>
      <c r="H62">
        <f t="shared" si="1"/>
        <v>1.6039847450722675</v>
      </c>
      <c r="I62">
        <f t="shared" si="2"/>
        <v>2.1747804560339716</v>
      </c>
    </row>
    <row r="63" spans="2:9" outlineLevel="1" x14ac:dyDescent="0.25">
      <c r="B63">
        <f t="shared" si="3"/>
        <v>5</v>
      </c>
      <c r="C63">
        <f t="shared" si="4"/>
        <v>153.86239549000004</v>
      </c>
      <c r="D63">
        <f t="shared" si="4"/>
        <v>155.29694217328952</v>
      </c>
      <c r="E63">
        <f t="shared" si="4"/>
        <v>156.05092006847144</v>
      </c>
      <c r="F63">
        <f t="shared" si="5"/>
        <v>156.83121854901688</v>
      </c>
      <c r="G63">
        <f t="shared" si="0"/>
        <v>1.4345466832894829</v>
      </c>
      <c r="H63">
        <f t="shared" si="1"/>
        <v>2.1885245784714016</v>
      </c>
      <c r="I63">
        <f t="shared" si="2"/>
        <v>2.9688230590168416</v>
      </c>
    </row>
    <row r="64" spans="2:9" outlineLevel="1" x14ac:dyDescent="0.25">
      <c r="B64">
        <f t="shared" si="3"/>
        <v>6</v>
      </c>
      <c r="C64">
        <f t="shared" si="4"/>
        <v>167.71001108410007</v>
      </c>
      <c r="D64">
        <f t="shared" si="4"/>
        <v>169.58814327678647</v>
      </c>
      <c r="E64">
        <f t="shared" si="4"/>
        <v>170.57665760853143</v>
      </c>
      <c r="F64">
        <f t="shared" si="5"/>
        <v>171.60068621848586</v>
      </c>
      <c r="G64">
        <f t="shared" si="0"/>
        <v>1.8781321926863939</v>
      </c>
      <c r="H64">
        <f t="shared" si="1"/>
        <v>2.8666465244313599</v>
      </c>
      <c r="I64">
        <f t="shared" si="2"/>
        <v>3.8906751343857877</v>
      </c>
    </row>
    <row r="65" spans="2:9" outlineLevel="1" x14ac:dyDescent="0.25">
      <c r="B65">
        <f t="shared" si="3"/>
        <v>7</v>
      </c>
      <c r="C65">
        <f t="shared" si="4"/>
        <v>182.80391208166907</v>
      </c>
      <c r="D65">
        <f t="shared" si="4"/>
        <v>185.1944921618327</v>
      </c>
      <c r="E65">
        <f t="shared" si="4"/>
        <v>186.4544990066791</v>
      </c>
      <c r="F65">
        <f t="shared" si="5"/>
        <v>187.76105792643432</v>
      </c>
      <c r="G65">
        <f t="shared" si="0"/>
        <v>2.3905800801636303</v>
      </c>
      <c r="H65">
        <f t="shared" si="1"/>
        <v>3.6505869250100318</v>
      </c>
      <c r="I65">
        <f t="shared" si="2"/>
        <v>4.9571458447652503</v>
      </c>
    </row>
    <row r="66" spans="2:9" outlineLevel="1" x14ac:dyDescent="0.25">
      <c r="B66">
        <f t="shared" si="3"/>
        <v>8</v>
      </c>
      <c r="C66">
        <f t="shared" si="4"/>
        <v>199.25626416901929</v>
      </c>
      <c r="D66">
        <f t="shared" si="4"/>
        <v>202.23701530302529</v>
      </c>
      <c r="E66">
        <f t="shared" si="4"/>
        <v>203.81030257737268</v>
      </c>
      <c r="F66">
        <f t="shared" si="5"/>
        <v>205.44332106438875</v>
      </c>
      <c r="G66">
        <f t="shared" si="0"/>
        <v>2.9807511340059989</v>
      </c>
      <c r="H66">
        <f t="shared" si="1"/>
        <v>4.5540384083533922</v>
      </c>
      <c r="I66">
        <f t="shared" si="2"/>
        <v>6.1870568953694658</v>
      </c>
    </row>
    <row r="67" spans="2:9" outlineLevel="1" x14ac:dyDescent="0.25">
      <c r="B67">
        <f t="shared" si="3"/>
        <v>9</v>
      </c>
      <c r="C67">
        <f t="shared" si="4"/>
        <v>217.18932794423105</v>
      </c>
      <c r="D67">
        <f t="shared" si="4"/>
        <v>220.84787663628614</v>
      </c>
      <c r="E67">
        <f t="shared" si="4"/>
        <v>222.78164194467749</v>
      </c>
      <c r="F67">
        <f t="shared" si="5"/>
        <v>224.79079866764712</v>
      </c>
      <c r="G67">
        <f t="shared" si="0"/>
        <v>3.658548692055092</v>
      </c>
      <c r="H67">
        <f t="shared" si="1"/>
        <v>5.5923140004464358</v>
      </c>
      <c r="I67">
        <f t="shared" si="2"/>
        <v>7.601470723416071</v>
      </c>
    </row>
    <row r="68" spans="2:9" outlineLevel="1" x14ac:dyDescent="0.25">
      <c r="B68">
        <f t="shared" si="3"/>
        <v>10</v>
      </c>
      <c r="C68">
        <f t="shared" si="4"/>
        <v>236.73636745921186</v>
      </c>
      <c r="D68">
        <f t="shared" si="4"/>
        <v>241.17140248374031</v>
      </c>
      <c r="E68">
        <f t="shared" si="4"/>
        <v>243.51889654216464</v>
      </c>
      <c r="F68">
        <f t="shared" si="5"/>
        <v>245.96031111569494</v>
      </c>
      <c r="G68">
        <f t="shared" si="0"/>
        <v>4.435035024528446</v>
      </c>
      <c r="H68">
        <f t="shared" si="1"/>
        <v>6.7825290829527773</v>
      </c>
      <c r="I68">
        <f t="shared" si="2"/>
        <v>9.2239436564830726</v>
      </c>
    </row>
    <row r="69" spans="2:9" outlineLevel="1" x14ac:dyDescent="0.25">
      <c r="B69">
        <f t="shared" si="3"/>
        <v>11</v>
      </c>
      <c r="C69">
        <f t="shared" si="4"/>
        <v>258.04264053054095</v>
      </c>
      <c r="D69">
        <f t="shared" si="4"/>
        <v>263.36520079730644</v>
      </c>
      <c r="E69">
        <f t="shared" si="4"/>
        <v>266.18644362015959</v>
      </c>
      <c r="F69">
        <f t="shared" si="5"/>
        <v>269.12344723492623</v>
      </c>
      <c r="G69">
        <f t="shared" si="0"/>
        <v>5.3225602667654925</v>
      </c>
      <c r="H69">
        <f t="shared" si="1"/>
        <v>8.1438030896186433</v>
      </c>
      <c r="I69">
        <f t="shared" si="2"/>
        <v>11.080806704385282</v>
      </c>
    </row>
    <row r="70" spans="2:9" outlineLevel="1" x14ac:dyDescent="0.25">
      <c r="B70">
        <f t="shared" si="3"/>
        <v>12</v>
      </c>
      <c r="C70">
        <f t="shared" si="4"/>
        <v>281.26647817828962</v>
      </c>
      <c r="D70">
        <f t="shared" si="4"/>
        <v>287.60138340067851</v>
      </c>
      <c r="E70">
        <f t="shared" si="4"/>
        <v>290.96396120898163</v>
      </c>
      <c r="F70">
        <f t="shared" si="5"/>
        <v>294.46795510655244</v>
      </c>
      <c r="G70">
        <f t="shared" si="0"/>
        <v>6.3349052223888975</v>
      </c>
      <c r="H70">
        <f t="shared" si="1"/>
        <v>9.6974830306920126</v>
      </c>
      <c r="I70">
        <f t="shared" si="2"/>
        <v>13.201476928262821</v>
      </c>
    </row>
    <row r="71" spans="2:9" outlineLevel="1" x14ac:dyDescent="0.25">
      <c r="B71">
        <f t="shared" si="3"/>
        <v>13</v>
      </c>
      <c r="C71">
        <f t="shared" si="4"/>
        <v>306.58046121433574</v>
      </c>
      <c r="D71">
        <f t="shared" si="4"/>
        <v>314.06790070812588</v>
      </c>
      <c r="E71">
        <f t="shared" si="4"/>
        <v>318.04785236632563</v>
      </c>
      <c r="F71">
        <f t="shared" si="5"/>
        <v>322.19926385284998</v>
      </c>
      <c r="G71">
        <f t="shared" si="0"/>
        <v>7.4874394937901343</v>
      </c>
      <c r="H71">
        <f t="shared" si="1"/>
        <v>11.467391151989887</v>
      </c>
      <c r="I71">
        <f t="shared" si="2"/>
        <v>15.618802638514239</v>
      </c>
    </row>
    <row r="72" spans="2:9" outlineLevel="1" x14ac:dyDescent="0.25">
      <c r="B72">
        <f t="shared" si="3"/>
        <v>14</v>
      </c>
      <c r="C72">
        <f t="shared" si="4"/>
        <v>334.17270272362595</v>
      </c>
      <c r="D72">
        <f t="shared" si="4"/>
        <v>342.96999927079111</v>
      </c>
      <c r="E72">
        <f t="shared" si="4"/>
        <v>347.65280199831693</v>
      </c>
      <c r="F72">
        <f t="shared" si="5"/>
        <v>352.54214873653825</v>
      </c>
      <c r="G72">
        <f t="shared" si="0"/>
        <v>8.7972965471651605</v>
      </c>
      <c r="H72">
        <f t="shared" si="1"/>
        <v>13.480099274690986</v>
      </c>
      <c r="I72">
        <f t="shared" si="2"/>
        <v>18.369446012912306</v>
      </c>
    </row>
    <row r="73" spans="2:9" outlineLevel="1" x14ac:dyDescent="0.25">
      <c r="B73">
        <f t="shared" si="3"/>
        <v>15</v>
      </c>
      <c r="C73">
        <f t="shared" si="4"/>
        <v>364.24824596875231</v>
      </c>
      <c r="D73">
        <f t="shared" si="4"/>
        <v>374.53181345368557</v>
      </c>
      <c r="E73">
        <f t="shared" si="4"/>
        <v>380.01347859463704</v>
      </c>
      <c r="F73">
        <f t="shared" si="5"/>
        <v>385.74255306969741</v>
      </c>
      <c r="G73">
        <f t="shared" si="0"/>
        <v>10.283567484933258</v>
      </c>
      <c r="H73">
        <f t="shared" si="1"/>
        <v>15.765232625884721</v>
      </c>
      <c r="I73">
        <f t="shared" si="2"/>
        <v>21.494307100945093</v>
      </c>
    </row>
    <row r="74" spans="2:9" outlineLevel="1" x14ac:dyDescent="0.25">
      <c r="B74">
        <f t="shared" si="3"/>
        <v>16</v>
      </c>
      <c r="C74">
        <f t="shared" si="4"/>
        <v>397.03058810594001</v>
      </c>
      <c r="D74">
        <f t="shared" si="4"/>
        <v>408.99810358676081</v>
      </c>
      <c r="E74">
        <f t="shared" si="4"/>
        <v>415.38639436680205</v>
      </c>
      <c r="F74">
        <f t="shared" si="5"/>
        <v>422.0695816996552</v>
      </c>
      <c r="G74">
        <f t="shared" si="0"/>
        <v>11.967515480820794</v>
      </c>
      <c r="H74">
        <f t="shared" si="1"/>
        <v>18.355806260862039</v>
      </c>
      <c r="I74">
        <f t="shared" si="2"/>
        <v>25.03899359371519</v>
      </c>
    </row>
    <row r="75" spans="2:9" outlineLevel="1" x14ac:dyDescent="0.25">
      <c r="B75">
        <f t="shared" si="3"/>
        <v>17</v>
      </c>
      <c r="C75">
        <f t="shared" si="4"/>
        <v>432.76334103547464</v>
      </c>
      <c r="D75">
        <f t="shared" si="4"/>
        <v>446.63615406933241</v>
      </c>
      <c r="E75">
        <f t="shared" si="4"/>
        <v>454.05193853428625</v>
      </c>
      <c r="F75">
        <f t="shared" si="5"/>
        <v>461.81768222997812</v>
      </c>
      <c r="G75">
        <f t="shared" si="0"/>
        <v>13.872813033857767</v>
      </c>
      <c r="H75">
        <f t="shared" si="1"/>
        <v>21.288597498811612</v>
      </c>
      <c r="I75">
        <f t="shared" si="2"/>
        <v>29.054341194503479</v>
      </c>
    </row>
    <row r="76" spans="2:9" outlineLevel="1" x14ac:dyDescent="0.25">
      <c r="B76">
        <f t="shared" si="3"/>
        <v>18</v>
      </c>
      <c r="C76">
        <f t="shared" si="4"/>
        <v>471.71204172866743</v>
      </c>
      <c r="D76">
        <f t="shared" si="4"/>
        <v>487.73784614756261</v>
      </c>
      <c r="E76">
        <f t="shared" si="4"/>
        <v>496.31659987566491</v>
      </c>
      <c r="F76">
        <f t="shared" si="5"/>
        <v>505.30903165638665</v>
      </c>
      <c r="G76">
        <f t="shared" si="0"/>
        <v>16.025804418895177</v>
      </c>
      <c r="H76">
        <f t="shared" si="1"/>
        <v>24.604558146997476</v>
      </c>
      <c r="I76">
        <f t="shared" si="2"/>
        <v>33.596989927719221</v>
      </c>
    </row>
    <row r="77" spans="2:9" outlineLevel="1" x14ac:dyDescent="0.25">
      <c r="B77">
        <f t="shared" si="3"/>
        <v>19</v>
      </c>
      <c r="C77">
        <f t="shared" si="4"/>
        <v>514.16612548424746</v>
      </c>
      <c r="D77">
        <f t="shared" si="4"/>
        <v>532.6219214392919</v>
      </c>
      <c r="E77">
        <f t="shared" si="4"/>
        <v>542.51539616219486</v>
      </c>
      <c r="F77">
        <f t="shared" si="5"/>
        <v>552.89614776240046</v>
      </c>
      <c r="G77">
        <f t="shared" si="0"/>
        <v>18.455795955044437</v>
      </c>
      <c r="H77">
        <f t="shared" si="1"/>
        <v>28.349270677947402</v>
      </c>
      <c r="I77">
        <f t="shared" si="2"/>
        <v>38.730022278153001</v>
      </c>
    </row>
    <row r="78" spans="2:9" outlineLevel="1" x14ac:dyDescent="0.25">
      <c r="B78">
        <f t="shared" si="3"/>
        <v>20</v>
      </c>
      <c r="C78">
        <f t="shared" si="4"/>
        <v>560.44107677782972</v>
      </c>
      <c r="D78">
        <f t="shared" si="4"/>
        <v>581.63645375974261</v>
      </c>
      <c r="E78">
        <f t="shared" si="4"/>
        <v>593.01452973113476</v>
      </c>
      <c r="F78">
        <f t="shared" si="5"/>
        <v>604.96474644129444</v>
      </c>
      <c r="G78">
        <f t="shared" si="0"/>
        <v>21.195376981912887</v>
      </c>
      <c r="H78">
        <f t="shared" si="1"/>
        <v>32.573452953305036</v>
      </c>
      <c r="I78">
        <f t="shared" si="2"/>
        <v>44.523669663464716</v>
      </c>
    </row>
    <row r="79" spans="2:9" outlineLevel="1" x14ac:dyDescent="0.25">
      <c r="B79">
        <f t="shared" si="3"/>
        <v>21</v>
      </c>
      <c r="C79">
        <f t="shared" ref="C79:E98" si="6">C$58*(1+$C$54/C$57)^($B79*C$57)</f>
        <v>610.88077368783456</v>
      </c>
      <c r="D79">
        <f t="shared" si="6"/>
        <v>635.16154841698278</v>
      </c>
      <c r="E79">
        <f t="shared" si="6"/>
        <v>648.21429024864392</v>
      </c>
      <c r="F79">
        <f t="shared" si="5"/>
        <v>661.93686810430768</v>
      </c>
      <c r="G79">
        <f t="shared" si="0"/>
        <v>24.28077472914822</v>
      </c>
      <c r="H79">
        <f t="shared" si="1"/>
        <v>37.333516560809358</v>
      </c>
      <c r="I79">
        <f t="shared" si="2"/>
        <v>51.056094416473115</v>
      </c>
    </row>
    <row r="80" spans="2:9" outlineLevel="1" x14ac:dyDescent="0.25">
      <c r="B80">
        <f t="shared" si="3"/>
        <v>22</v>
      </c>
      <c r="C80">
        <f t="shared" si="6"/>
        <v>665.8600433197397</v>
      </c>
      <c r="D80">
        <f t="shared" si="6"/>
        <v>693.61228991005555</v>
      </c>
      <c r="E80">
        <f t="shared" si="6"/>
        <v>708.55222767148405</v>
      </c>
      <c r="F80">
        <f t="shared" si="5"/>
        <v>724.27429851610123</v>
      </c>
      <c r="G80">
        <f t="shared" si="0"/>
        <v>27.752246590315849</v>
      </c>
      <c r="H80">
        <f t="shared" si="1"/>
        <v>42.692184351744345</v>
      </c>
      <c r="I80">
        <f t="shared" si="2"/>
        <v>58.414255196361523</v>
      </c>
    </row>
    <row r="81" spans="2:9" outlineLevel="1" x14ac:dyDescent="0.25">
      <c r="B81">
        <f t="shared" si="3"/>
        <v>23</v>
      </c>
      <c r="C81">
        <f t="shared" si="6"/>
        <v>725.78744721851626</v>
      </c>
      <c r="D81">
        <f t="shared" si="6"/>
        <v>757.44196088902822</v>
      </c>
      <c r="E81">
        <f t="shared" si="6"/>
        <v>774.50662055852911</v>
      </c>
      <c r="F81">
        <f t="shared" si="5"/>
        <v>792.48231178494871</v>
      </c>
      <c r="G81">
        <f t="shared" si="0"/>
        <v>31.65451367051196</v>
      </c>
      <c r="H81">
        <f t="shared" si="1"/>
        <v>48.719173340012844</v>
      </c>
      <c r="I81">
        <f t="shared" si="2"/>
        <v>66.694864566432443</v>
      </c>
    </row>
    <row r="82" spans="2:9" outlineLevel="1" x14ac:dyDescent="0.25">
      <c r="B82">
        <f t="shared" si="3"/>
        <v>24</v>
      </c>
      <c r="C82">
        <f t="shared" si="6"/>
        <v>791.1083174681828</v>
      </c>
      <c r="D82">
        <f t="shared" si="6"/>
        <v>827.14555733984071</v>
      </c>
      <c r="E82">
        <f t="shared" si="6"/>
        <v>846.60026722421776</v>
      </c>
      <c r="F82">
        <f t="shared" si="5"/>
        <v>867.11376584634559</v>
      </c>
      <c r="G82">
        <f t="shared" si="0"/>
        <v>36.037239871657903</v>
      </c>
      <c r="H82">
        <f t="shared" si="1"/>
        <v>55.491949756034955</v>
      </c>
      <c r="I82">
        <f t="shared" si="2"/>
        <v>76.005448378162782</v>
      </c>
    </row>
    <row r="83" spans="2:9" outlineLevel="1" x14ac:dyDescent="0.25">
      <c r="B83">
        <f t="shared" si="3"/>
        <v>25</v>
      </c>
      <c r="C83">
        <f t="shared" si="6"/>
        <v>862.30806604031932</v>
      </c>
      <c r="D83">
        <f t="shared" si="6"/>
        <v>903.26362725403942</v>
      </c>
      <c r="E83">
        <f t="shared" si="6"/>
        <v>925.40462978515484</v>
      </c>
      <c r="F83">
        <f t="shared" si="5"/>
        <v>948.77358363585267</v>
      </c>
      <c r="G83">
        <f t="shared" si="0"/>
        <v>40.955561213720102</v>
      </c>
      <c r="H83">
        <f t="shared" si="1"/>
        <v>63.096563744835521</v>
      </c>
      <c r="I83">
        <f t="shared" si="2"/>
        <v>86.465517595533356</v>
      </c>
    </row>
    <row r="84" spans="2:9" outlineLevel="1" x14ac:dyDescent="0.25">
      <c r="B84">
        <f t="shared" si="3"/>
        <v>26</v>
      </c>
      <c r="C84">
        <f t="shared" si="6"/>
        <v>939.91579198394811</v>
      </c>
      <c r="D84">
        <f t="shared" si="6"/>
        <v>986.38646255209221</v>
      </c>
      <c r="E84">
        <f t="shared" si="6"/>
        <v>1011.5443639483207</v>
      </c>
      <c r="F84">
        <f t="shared" si="5"/>
        <v>1038.1236562731842</v>
      </c>
      <c r="G84">
        <f t="shared" si="0"/>
        <v>46.470670568144101</v>
      </c>
      <c r="H84">
        <f t="shared" si="1"/>
        <v>71.628571964372554</v>
      </c>
      <c r="I84">
        <f t="shared" si="2"/>
        <v>98.207864289236113</v>
      </c>
    </row>
    <row r="85" spans="2:9" outlineLevel="1" x14ac:dyDescent="0.25">
      <c r="B85">
        <f t="shared" si="3"/>
        <v>27</v>
      </c>
      <c r="C85">
        <f t="shared" si="6"/>
        <v>1024.5082132625034</v>
      </c>
      <c r="D85">
        <f t="shared" si="6"/>
        <v>1077.158676768448</v>
      </c>
      <c r="E85">
        <f t="shared" si="6"/>
        <v>1105.7022704470014</v>
      </c>
      <c r="F85">
        <f t="shared" si="5"/>
        <v>1135.8882080001454</v>
      </c>
      <c r="G85">
        <f t="shared" si="0"/>
        <v>52.650463505944572</v>
      </c>
      <c r="H85">
        <f t="shared" si="1"/>
        <v>81.194057184497979</v>
      </c>
      <c r="I85">
        <f t="shared" si="2"/>
        <v>111.37999473764194</v>
      </c>
    </row>
    <row r="86" spans="2:9" outlineLevel="1" x14ac:dyDescent="0.25">
      <c r="B86">
        <f t="shared" si="3"/>
        <v>28</v>
      </c>
      <c r="C86">
        <f t="shared" si="6"/>
        <v>1116.7139524561287</v>
      </c>
      <c r="D86">
        <f t="shared" si="6"/>
        <v>1176.2842039980644</v>
      </c>
      <c r="E86">
        <f t="shared" si="6"/>
        <v>1208.6247073728093</v>
      </c>
      <c r="F86">
        <f t="shared" si="5"/>
        <v>1242.8596663577543</v>
      </c>
      <c r="G86">
        <f t="shared" si="0"/>
        <v>59.570251541935704</v>
      </c>
      <c r="H86">
        <f t="shared" si="1"/>
        <v>91.910754916680617</v>
      </c>
      <c r="I86">
        <f t="shared" si="2"/>
        <v>126.14571390162564</v>
      </c>
    </row>
    <row r="87" spans="2:9" outlineLevel="1" x14ac:dyDescent="0.25">
      <c r="B87">
        <f t="shared" si="3"/>
        <v>29</v>
      </c>
      <c r="C87">
        <f t="shared" si="6"/>
        <v>1217.2182081771805</v>
      </c>
      <c r="D87">
        <f t="shared" si="6"/>
        <v>1284.5317578709858</v>
      </c>
      <c r="E87">
        <f t="shared" si="6"/>
        <v>1321.1275063055296</v>
      </c>
      <c r="F87">
        <f t="shared" si="5"/>
        <v>1359.9050851830925</v>
      </c>
      <c r="G87">
        <f t="shared" si="0"/>
        <v>67.313549693805271</v>
      </c>
      <c r="H87">
        <f t="shared" si="1"/>
        <v>103.90929812834906</v>
      </c>
      <c r="I87">
        <f t="shared" si="2"/>
        <v>142.68687700591204</v>
      </c>
    </row>
    <row r="88" spans="2:9" outlineLevel="1" x14ac:dyDescent="0.25">
      <c r="B88">
        <f t="shared" si="3"/>
        <v>30</v>
      </c>
      <c r="C88">
        <f t="shared" si="6"/>
        <v>1326.767846913127</v>
      </c>
      <c r="D88">
        <f t="shared" si="6"/>
        <v>1402.740792889063</v>
      </c>
      <c r="E88">
        <f t="shared" si="6"/>
        <v>1444.1024391359663</v>
      </c>
      <c r="F88">
        <f t="shared" si="5"/>
        <v>1487.9731724872829</v>
      </c>
      <c r="G88">
        <f t="shared" si="0"/>
        <v>75.972945975936</v>
      </c>
      <c r="H88">
        <f t="shared" si="1"/>
        <v>117.33459222283932</v>
      </c>
      <c r="I88">
        <f t="shared" si="2"/>
        <v>161.20532557415595</v>
      </c>
    </row>
    <row r="89" spans="2:9" outlineLevel="1" x14ac:dyDescent="0.25">
      <c r="B89">
        <f t="shared" si="3"/>
        <v>31</v>
      </c>
      <c r="C89">
        <f t="shared" si="6"/>
        <v>1446.1769531353082</v>
      </c>
      <c r="D89">
        <f t="shared" si="6"/>
        <v>1531.8280143546785</v>
      </c>
      <c r="E89">
        <f t="shared" si="6"/>
        <v>1578.5242868421217</v>
      </c>
      <c r="F89">
        <f t="shared" si="5"/>
        <v>1628.1019801788427</v>
      </c>
      <c r="G89">
        <f t="shared" si="0"/>
        <v>85.651061219370376</v>
      </c>
      <c r="H89">
        <f t="shared" si="1"/>
        <v>132.34733370681352</v>
      </c>
      <c r="I89">
        <f t="shared" si="2"/>
        <v>181.92502704353456</v>
      </c>
    </row>
    <row r="90" spans="2:9" outlineLevel="1" x14ac:dyDescent="0.25">
      <c r="B90">
        <f t="shared" si="3"/>
        <v>32</v>
      </c>
      <c r="C90">
        <f t="shared" si="6"/>
        <v>1576.3328789174859</v>
      </c>
      <c r="D90">
        <f t="shared" si="6"/>
        <v>1672.7944873756674</v>
      </c>
      <c r="E90">
        <f t="shared" si="6"/>
        <v>1725.458566250524</v>
      </c>
      <c r="F90">
        <f t="shared" si="5"/>
        <v>1781.4273179612196</v>
      </c>
      <c r="G90">
        <f t="shared" ref="G90:G108" si="7">D90-C90</f>
        <v>96.461608458181445</v>
      </c>
      <c r="H90">
        <f t="shared" ref="H90:H108" si="8">E90-C90</f>
        <v>149.12568733303806</v>
      </c>
      <c r="I90">
        <f t="shared" ref="I90:I108" si="9">F90-C90</f>
        <v>205.0944390437337</v>
      </c>
    </row>
    <row r="91" spans="2:9" outlineLevel="1" x14ac:dyDescent="0.25">
      <c r="B91">
        <f t="shared" ref="B91:B108" si="10">B90+1</f>
        <v>33</v>
      </c>
      <c r="C91">
        <f t="shared" si="6"/>
        <v>1718.20283802006</v>
      </c>
      <c r="D91">
        <f t="shared" si="6"/>
        <v>1826.7334000764126</v>
      </c>
      <c r="E91">
        <f t="shared" si="6"/>
        <v>1886.0699760301397</v>
      </c>
      <c r="F91">
        <f t="shared" ref="F91:F108" si="11">F$58*EXP($C$54*B91)</f>
        <v>1949.1919596031114</v>
      </c>
      <c r="G91">
        <f t="shared" si="7"/>
        <v>108.53056205635266</v>
      </c>
      <c r="H91">
        <f t="shared" si="8"/>
        <v>167.86713801007977</v>
      </c>
      <c r="I91">
        <f t="shared" si="9"/>
        <v>230.98912158305143</v>
      </c>
    </row>
    <row r="92" spans="2:9" outlineLevel="1" x14ac:dyDescent="0.25">
      <c r="B92">
        <f t="shared" si="10"/>
        <v>34</v>
      </c>
      <c r="C92">
        <f t="shared" si="6"/>
        <v>1872.8410934418655</v>
      </c>
      <c r="D92">
        <f t="shared" si="6"/>
        <v>1994.8385412184443</v>
      </c>
      <c r="E92">
        <f t="shared" si="6"/>
        <v>2061.6316288674325</v>
      </c>
      <c r="F92">
        <f t="shared" si="11"/>
        <v>2132.7557162026901</v>
      </c>
      <c r="G92">
        <f t="shared" si="7"/>
        <v>121.99744777657884</v>
      </c>
      <c r="H92">
        <f t="shared" si="8"/>
        <v>188.79053542556699</v>
      </c>
      <c r="I92">
        <f t="shared" si="9"/>
        <v>259.91462276082461</v>
      </c>
    </row>
    <row r="93" spans="2:9" outlineLevel="1" x14ac:dyDescent="0.25">
      <c r="B93">
        <f t="shared" si="10"/>
        <v>35</v>
      </c>
      <c r="C93">
        <f t="shared" si="6"/>
        <v>2041.3967918516335</v>
      </c>
      <c r="D93">
        <f t="shared" si="6"/>
        <v>2178.413557974071</v>
      </c>
      <c r="E93">
        <f t="shared" si="6"/>
        <v>2253.5351430029132</v>
      </c>
      <c r="F93">
        <f t="shared" si="11"/>
        <v>2333.6064580942711</v>
      </c>
      <c r="G93">
        <f t="shared" si="7"/>
        <v>137.0167661224375</v>
      </c>
      <c r="H93">
        <f t="shared" si="8"/>
        <v>212.13835115127972</v>
      </c>
      <c r="I93">
        <f t="shared" si="9"/>
        <v>292.2096662426377</v>
      </c>
    </row>
    <row r="94" spans="2:9" outlineLevel="1" x14ac:dyDescent="0.25">
      <c r="B94">
        <f t="shared" si="10"/>
        <v>36</v>
      </c>
      <c r="C94">
        <f t="shared" si="6"/>
        <v>2225.1225031182807</v>
      </c>
      <c r="D94">
        <f t="shared" si="6"/>
        <v>2378.8820656466341</v>
      </c>
      <c r="E94">
        <f t="shared" si="6"/>
        <v>2463.3016731214079</v>
      </c>
      <c r="F94">
        <f t="shared" si="11"/>
        <v>2553.3721747351519</v>
      </c>
      <c r="G94">
        <f t="shared" si="7"/>
        <v>153.7595625283534</v>
      </c>
      <c r="H94">
        <f t="shared" si="8"/>
        <v>238.17917000312718</v>
      </c>
      <c r="I94">
        <f t="shared" si="9"/>
        <v>328.24967161687118</v>
      </c>
    </row>
    <row r="95" spans="2:9" outlineLevel="1" x14ac:dyDescent="0.25">
      <c r="B95">
        <f t="shared" si="10"/>
        <v>37</v>
      </c>
      <c r="C95">
        <f t="shared" si="6"/>
        <v>2425.3835283989256</v>
      </c>
      <c r="D95">
        <f t="shared" si="6"/>
        <v>2597.7986877377652</v>
      </c>
      <c r="E95">
        <f t="shared" si="6"/>
        <v>2692.5939680341985</v>
      </c>
      <c r="F95">
        <f t="shared" si="11"/>
        <v>2793.8341703236506</v>
      </c>
      <c r="G95">
        <f t="shared" si="7"/>
        <v>172.41515933883966</v>
      </c>
      <c r="H95">
        <f t="shared" si="8"/>
        <v>267.21043963527291</v>
      </c>
      <c r="I95">
        <f t="shared" si="9"/>
        <v>368.45064192472501</v>
      </c>
    </row>
    <row r="96" spans="2:9" outlineLevel="1" x14ac:dyDescent="0.25">
      <c r="B96">
        <f t="shared" si="10"/>
        <v>38</v>
      </c>
      <c r="C96">
        <f t="shared" si="6"/>
        <v>2643.6680459548297</v>
      </c>
      <c r="D96">
        <f t="shared" si="6"/>
        <v>2836.8611119768325</v>
      </c>
      <c r="E96">
        <f t="shared" si="6"/>
        <v>2943.2295507302319</v>
      </c>
      <c r="F96">
        <f t="shared" si="11"/>
        <v>3056.9415021050208</v>
      </c>
      <c r="G96">
        <f t="shared" si="7"/>
        <v>193.19306602200277</v>
      </c>
      <c r="H96">
        <f t="shared" si="8"/>
        <v>299.56150477540223</v>
      </c>
      <c r="I96">
        <f t="shared" si="9"/>
        <v>413.27345615019112</v>
      </c>
    </row>
    <row r="97" spans="2:9" outlineLevel="1" x14ac:dyDescent="0.25">
      <c r="B97">
        <f t="shared" si="10"/>
        <v>39</v>
      </c>
      <c r="C97">
        <f t="shared" si="6"/>
        <v>2881.5981700907637</v>
      </c>
      <c r="D97">
        <f t="shared" si="6"/>
        <v>3097.9232558064996</v>
      </c>
      <c r="E97">
        <f t="shared" si="6"/>
        <v>3217.1951252702429</v>
      </c>
      <c r="F97">
        <f t="shared" si="11"/>
        <v>3344.8267783944907</v>
      </c>
      <c r="G97">
        <f t="shared" si="7"/>
        <v>216.3250857157359</v>
      </c>
      <c r="H97">
        <f t="shared" si="8"/>
        <v>335.59695517947921</v>
      </c>
      <c r="I97">
        <f t="shared" si="9"/>
        <v>463.22860830372701</v>
      </c>
    </row>
    <row r="98" spans="2:9" outlineLevel="1" x14ac:dyDescent="0.25">
      <c r="B98">
        <f t="shared" si="10"/>
        <v>40</v>
      </c>
      <c r="C98">
        <f t="shared" si="6"/>
        <v>3140.9420053989329</v>
      </c>
      <c r="D98">
        <f t="shared" si="6"/>
        <v>3383.0096434220918</v>
      </c>
      <c r="E98">
        <f t="shared" si="6"/>
        <v>3516.6623247223888</v>
      </c>
      <c r="F98">
        <f t="shared" si="11"/>
        <v>3659.8234443677975</v>
      </c>
      <c r="G98">
        <f t="shared" si="7"/>
        <v>242.06763802315891</v>
      </c>
      <c r="H98">
        <f t="shared" si="8"/>
        <v>375.7203193234559</v>
      </c>
      <c r="I98">
        <f t="shared" si="9"/>
        <v>518.88143896886459</v>
      </c>
    </row>
    <row r="99" spans="2:9" outlineLevel="1" x14ac:dyDescent="0.25">
      <c r="B99">
        <f t="shared" si="10"/>
        <v>41</v>
      </c>
      <c r="C99">
        <f t="shared" ref="C99:E108" si="12">C$58*(1+$C$54/C$57)^($B99*C$57)</f>
        <v>3423.6267858848373</v>
      </c>
      <c r="D99">
        <f t="shared" si="12"/>
        <v>3694.3311058580093</v>
      </c>
      <c r="E99">
        <f t="shared" si="12"/>
        <v>3844.0049249680078</v>
      </c>
      <c r="F99">
        <f t="shared" si="11"/>
        <v>4004.4846957286713</v>
      </c>
      <c r="G99">
        <f t="shared" si="7"/>
        <v>270.70431997317201</v>
      </c>
      <c r="H99">
        <f t="shared" si="8"/>
        <v>420.37813908317048</v>
      </c>
      <c r="I99">
        <f t="shared" si="9"/>
        <v>580.85790984383402</v>
      </c>
    </row>
    <row r="100" spans="2:9" outlineLevel="1" x14ac:dyDescent="0.25">
      <c r="B100">
        <f t="shared" si="10"/>
        <v>42</v>
      </c>
      <c r="C100">
        <f t="shared" si="12"/>
        <v>3731.7531966144729</v>
      </c>
      <c r="D100">
        <f t="shared" si="12"/>
        <v>4034.3019258745912</v>
      </c>
      <c r="E100">
        <f t="shared" si="12"/>
        <v>4201.8176608255299</v>
      </c>
      <c r="F100">
        <f t="shared" si="11"/>
        <v>4381.6041735573963</v>
      </c>
      <c r="G100">
        <f t="shared" si="7"/>
        <v>302.54872926011831</v>
      </c>
      <c r="H100">
        <f t="shared" si="8"/>
        <v>470.06446421105693</v>
      </c>
      <c r="I100">
        <f t="shared" si="9"/>
        <v>649.85097694292335</v>
      </c>
    </row>
    <row r="101" spans="2:9" outlineLevel="1" x14ac:dyDescent="0.25">
      <c r="B101">
        <f t="shared" si="10"/>
        <v>43</v>
      </c>
      <c r="C101">
        <f t="shared" si="12"/>
        <v>4067.6109843097756</v>
      </c>
      <c r="D101">
        <f t="shared" si="12"/>
        <v>4405.5585606032</v>
      </c>
      <c r="E101">
        <f t="shared" si="12"/>
        <v>4592.9367936416656</v>
      </c>
      <c r="F101">
        <f t="shared" si="11"/>
        <v>4794.2386080819233</v>
      </c>
      <c r="G101">
        <f t="shared" si="7"/>
        <v>337.94757629342439</v>
      </c>
      <c r="H101">
        <f t="shared" si="8"/>
        <v>525.32580933189001</v>
      </c>
      <c r="I101">
        <f t="shared" si="9"/>
        <v>726.62762377214767</v>
      </c>
    </row>
    <row r="102" spans="2:9" outlineLevel="1" x14ac:dyDescent="0.25">
      <c r="B102">
        <f t="shared" si="10"/>
        <v>44</v>
      </c>
      <c r="C102">
        <f t="shared" si="12"/>
        <v>4433.6959728976553</v>
      </c>
      <c r="D102">
        <f t="shared" si="12"/>
        <v>4810.9800871427087</v>
      </c>
      <c r="E102">
        <f t="shared" si="12"/>
        <v>5020.4625933822254</v>
      </c>
      <c r="F102">
        <f t="shared" si="11"/>
        <v>5245.7325949099049</v>
      </c>
      <c r="G102">
        <f t="shared" si="7"/>
        <v>377.28411424505339</v>
      </c>
      <c r="H102">
        <f t="shared" si="8"/>
        <v>586.76662048457001</v>
      </c>
      <c r="I102">
        <f t="shared" si="9"/>
        <v>812.03662201224961</v>
      </c>
    </row>
    <row r="103" spans="2:9" outlineLevel="1" x14ac:dyDescent="0.25">
      <c r="B103">
        <f t="shared" si="10"/>
        <v>45</v>
      </c>
      <c r="C103">
        <f t="shared" si="12"/>
        <v>4832.7286104584455</v>
      </c>
      <c r="D103">
        <f t="shared" si="12"/>
        <v>5253.7105296620139</v>
      </c>
      <c r="E103">
        <f t="shared" si="12"/>
        <v>5487.783913430585</v>
      </c>
      <c r="F103">
        <f t="shared" si="11"/>
        <v>5739.745704544619</v>
      </c>
      <c r="G103">
        <f t="shared" si="7"/>
        <v>420.9819192035684</v>
      </c>
      <c r="H103">
        <f t="shared" si="8"/>
        <v>655.05530297213954</v>
      </c>
      <c r="I103">
        <f t="shared" si="9"/>
        <v>907.01709408617353</v>
      </c>
    </row>
    <row r="104" spans="2:9" outlineLevel="1" x14ac:dyDescent="0.25">
      <c r="B104">
        <f t="shared" si="10"/>
        <v>46</v>
      </c>
      <c r="C104">
        <f t="shared" si="12"/>
        <v>5267.6741853997055</v>
      </c>
      <c r="D104">
        <f t="shared" si="12"/>
        <v>5737.18324115416</v>
      </c>
      <c r="E104">
        <f t="shared" si="12"/>
        <v>5998.6050528899323</v>
      </c>
      <c r="F104">
        <f t="shared" si="11"/>
        <v>6280.2821449201656</v>
      </c>
      <c r="G104">
        <f t="shared" si="7"/>
        <v>469.50905575445449</v>
      </c>
      <c r="H104">
        <f t="shared" si="8"/>
        <v>730.93086749022677</v>
      </c>
      <c r="I104">
        <f t="shared" si="9"/>
        <v>1012.6079595204601</v>
      </c>
    </row>
    <row r="105" spans="2:9" outlineLevel="1" x14ac:dyDescent="0.25">
      <c r="B105">
        <f t="shared" si="10"/>
        <v>47</v>
      </c>
      <c r="C105">
        <f t="shared" si="12"/>
        <v>5741.7648620856789</v>
      </c>
      <c r="D105">
        <f t="shared" si="12"/>
        <v>6265.1475289213704</v>
      </c>
      <c r="E105">
        <f t="shared" si="12"/>
        <v>6556.9751193177653</v>
      </c>
      <c r="F105">
        <f t="shared" si="11"/>
        <v>6871.7232173846423</v>
      </c>
      <c r="G105">
        <f t="shared" si="7"/>
        <v>523.38266683569145</v>
      </c>
      <c r="H105">
        <f t="shared" si="8"/>
        <v>815.21025723208641</v>
      </c>
      <c r="I105">
        <f t="shared" si="9"/>
        <v>1129.9583552989634</v>
      </c>
    </row>
    <row r="106" spans="2:9" outlineLevel="1" x14ac:dyDescent="0.25">
      <c r="B106">
        <f t="shared" si="10"/>
        <v>48</v>
      </c>
      <c r="C106">
        <f t="shared" si="12"/>
        <v>6258.5236996733902</v>
      </c>
      <c r="D106">
        <f t="shared" si="12"/>
        <v>6841.6977302703572</v>
      </c>
      <c r="E106">
        <f t="shared" si="12"/>
        <v>7167.3201246411691</v>
      </c>
      <c r="F106">
        <f t="shared" si="11"/>
        <v>7518.8628292023113</v>
      </c>
      <c r="G106">
        <f t="shared" si="7"/>
        <v>583.17403059696699</v>
      </c>
      <c r="H106">
        <f t="shared" si="8"/>
        <v>908.79642496777888</v>
      </c>
      <c r="I106">
        <f t="shared" si="9"/>
        <v>1260.3391295289211</v>
      </c>
    </row>
    <row r="107" spans="2:9" outlineLevel="1" x14ac:dyDescent="0.25">
      <c r="B107">
        <f t="shared" si="10"/>
        <v>49</v>
      </c>
      <c r="C107">
        <f t="shared" si="12"/>
        <v>6821.7908326439956</v>
      </c>
      <c r="D107">
        <f t="shared" si="12"/>
        <v>7471.3049638984839</v>
      </c>
      <c r="E107">
        <f t="shared" si="12"/>
        <v>7834.4780686664053</v>
      </c>
      <c r="F107">
        <f t="shared" si="11"/>
        <v>8226.9463504201685</v>
      </c>
      <c r="G107">
        <f t="shared" si="7"/>
        <v>649.51413125448835</v>
      </c>
      <c r="H107">
        <f t="shared" si="8"/>
        <v>1012.6872360224097</v>
      </c>
      <c r="I107">
        <f t="shared" si="9"/>
        <v>1405.1555177761729</v>
      </c>
    </row>
    <row r="108" spans="2:9" outlineLevel="1" x14ac:dyDescent="0.25">
      <c r="B108">
        <f t="shared" si="10"/>
        <v>50</v>
      </c>
      <c r="C108">
        <f t="shared" si="12"/>
        <v>7435.7520075819566</v>
      </c>
      <c r="D108">
        <f t="shared" si="12"/>
        <v>8158.8518032012398</v>
      </c>
      <c r="E108">
        <f t="shared" si="12"/>
        <v>8563.7372882779964</v>
      </c>
      <c r="F108">
        <f t="shared" si="11"/>
        <v>9001.7131300521814</v>
      </c>
      <c r="G108">
        <f t="shared" si="7"/>
        <v>723.09979561928321</v>
      </c>
      <c r="H108">
        <f t="shared" si="8"/>
        <v>1127.9852806960398</v>
      </c>
      <c r="I108">
        <f t="shared" si="9"/>
        <v>1565.9611224702248</v>
      </c>
    </row>
  </sheetData>
  <mergeCells count="3">
    <mergeCell ref="C55:F55"/>
    <mergeCell ref="B55:B57"/>
    <mergeCell ref="G55:I5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7"/>
  <sheetViews>
    <sheetView showGridLines="0" workbookViewId="0">
      <selection activeCell="R2" sqref="R2"/>
    </sheetView>
  </sheetViews>
  <sheetFormatPr defaultRowHeight="15" x14ac:dyDescent="0.25"/>
  <cols>
    <col min="2" max="2" width="13" customWidth="1"/>
  </cols>
  <sheetData>
    <row r="2" spans="2:2" ht="20.25" thickBot="1" x14ac:dyDescent="0.35">
      <c r="B2" s="22" t="s">
        <v>31</v>
      </c>
    </row>
    <row r="3" spans="2:2" ht="15.75" thickTop="1" x14ac:dyDescent="0.25"/>
    <row r="4" spans="2:2" ht="18" thickBot="1" x14ac:dyDescent="0.35">
      <c r="B4" s="21" t="s">
        <v>13</v>
      </c>
    </row>
    <row r="5" spans="2:2" ht="15.75" thickTop="1" x14ac:dyDescent="0.25">
      <c r="B5" t="s">
        <v>36</v>
      </c>
    </row>
    <row r="9" spans="2:2" x14ac:dyDescent="0.25">
      <c r="B9" t="s">
        <v>37</v>
      </c>
    </row>
    <row r="18" spans="2:2" x14ac:dyDescent="0.25">
      <c r="B18" s="5" t="s">
        <v>39</v>
      </c>
    </row>
    <row r="23" spans="2:2" ht="18" thickBot="1" x14ac:dyDescent="0.35">
      <c r="B23" s="21" t="s">
        <v>32</v>
      </c>
    </row>
    <row r="24" spans="2:2" ht="15.75" thickTop="1" x14ac:dyDescent="0.25">
      <c r="B24" t="s">
        <v>38</v>
      </c>
    </row>
    <row r="26" spans="2:2" ht="18" thickBot="1" x14ac:dyDescent="0.35">
      <c r="B26" s="21" t="s">
        <v>32</v>
      </c>
    </row>
    <row r="27" spans="2:2" ht="15.75" thickTop="1" x14ac:dyDescent="0.25">
      <c r="B27" t="s">
        <v>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9"/>
  <sheetViews>
    <sheetView showGridLines="0" zoomScaleNormal="100" workbookViewId="0">
      <selection activeCell="R2" sqref="R2"/>
    </sheetView>
  </sheetViews>
  <sheetFormatPr defaultRowHeight="15" outlineLevelRow="1" x14ac:dyDescent="0.25"/>
  <cols>
    <col min="2" max="2" width="18.7109375" customWidth="1"/>
  </cols>
  <sheetData>
    <row r="2" spans="1:2" ht="20.25" thickBot="1" x14ac:dyDescent="0.35">
      <c r="B2" s="22" t="s">
        <v>42</v>
      </c>
    </row>
    <row r="3" spans="1:2" ht="15.75" thickTop="1" x14ac:dyDescent="0.25"/>
    <row r="4" spans="1:2" x14ac:dyDescent="0.25">
      <c r="B4" t="s">
        <v>43</v>
      </c>
    </row>
    <row r="6" spans="1:2" x14ac:dyDescent="0.25">
      <c r="A6" s="2" t="s">
        <v>10</v>
      </c>
      <c r="B6" t="s">
        <v>49</v>
      </c>
    </row>
    <row r="10" spans="1:2" x14ac:dyDescent="0.25">
      <c r="A10" s="2" t="s">
        <v>10</v>
      </c>
      <c r="B10" t="s">
        <v>15</v>
      </c>
    </row>
    <row r="13" spans="1:2" x14ac:dyDescent="0.25">
      <c r="A13" t="s">
        <v>10</v>
      </c>
      <c r="B13" t="s">
        <v>45</v>
      </c>
    </row>
    <row r="15" spans="1:2" ht="18" thickBot="1" x14ac:dyDescent="0.35">
      <c r="B15" s="21" t="s">
        <v>124</v>
      </c>
    </row>
    <row r="16" spans="1:2" ht="15.75" thickTop="1" x14ac:dyDescent="0.25"/>
    <row r="26" spans="2:2" ht="18" thickBot="1" x14ac:dyDescent="0.35">
      <c r="B26" s="21" t="s">
        <v>32</v>
      </c>
    </row>
    <row r="27" spans="2:2" ht="15.75" thickTop="1" x14ac:dyDescent="0.25">
      <c r="B27" s="5" t="s">
        <v>46</v>
      </c>
    </row>
    <row r="28" spans="2:2" x14ac:dyDescent="0.25">
      <c r="B28" t="s">
        <v>44</v>
      </c>
    </row>
    <row r="30" spans="2:2" ht="18.75" x14ac:dyDescent="0.3">
      <c r="B30" s="1" t="s">
        <v>53</v>
      </c>
    </row>
    <row r="32" spans="2:2" ht="18" thickBot="1" x14ac:dyDescent="0.35">
      <c r="B32" s="21" t="s">
        <v>13</v>
      </c>
    </row>
    <row r="33" spans="2:9" ht="15.75" thickTop="1" x14ac:dyDescent="0.25">
      <c r="B33" t="s">
        <v>48</v>
      </c>
    </row>
    <row r="35" spans="2:9" outlineLevel="1" x14ac:dyDescent="0.25">
      <c r="B35" t="s">
        <v>29</v>
      </c>
      <c r="C35">
        <v>0.09</v>
      </c>
    </row>
    <row r="36" spans="2:9" outlineLevel="1" x14ac:dyDescent="0.25">
      <c r="B36" s="27" t="s">
        <v>20</v>
      </c>
      <c r="C36" s="26" t="s">
        <v>5</v>
      </c>
      <c r="D36" s="26"/>
      <c r="E36" s="26"/>
      <c r="F36" s="26"/>
      <c r="G36" s="26" t="s">
        <v>147</v>
      </c>
      <c r="H36" s="26"/>
      <c r="I36" s="26"/>
    </row>
    <row r="37" spans="2:9" outlineLevel="1" x14ac:dyDescent="0.25">
      <c r="B37" s="27"/>
      <c r="C37" t="s">
        <v>21</v>
      </c>
      <c r="D37" t="s">
        <v>22</v>
      </c>
      <c r="E37" t="s">
        <v>23</v>
      </c>
      <c r="F37" t="s">
        <v>24</v>
      </c>
      <c r="G37" s="4" t="s">
        <v>50</v>
      </c>
      <c r="H37" s="4" t="s">
        <v>51</v>
      </c>
      <c r="I37" s="4" t="s">
        <v>52</v>
      </c>
    </row>
    <row r="38" spans="2:9" outlineLevel="1" x14ac:dyDescent="0.25">
      <c r="B38" s="27"/>
      <c r="C38">
        <v>1</v>
      </c>
      <c r="D38">
        <v>2</v>
      </c>
      <c r="E38">
        <v>4</v>
      </c>
      <c r="F38" t="s">
        <v>25</v>
      </c>
      <c r="G38" t="s">
        <v>25</v>
      </c>
      <c r="H38" t="s">
        <v>25</v>
      </c>
      <c r="I38" t="s">
        <v>25</v>
      </c>
    </row>
    <row r="39" spans="2:9" outlineLevel="1" x14ac:dyDescent="0.25">
      <c r="B39">
        <v>0</v>
      </c>
      <c r="C39">
        <f>100</f>
        <v>100</v>
      </c>
      <c r="D39">
        <f>100</f>
        <v>100</v>
      </c>
      <c r="E39">
        <f>100</f>
        <v>100</v>
      </c>
      <c r="F39">
        <f>100</f>
        <v>100</v>
      </c>
      <c r="G39">
        <f>C39-D39</f>
        <v>0</v>
      </c>
      <c r="H39">
        <f>C39-E39</f>
        <v>0</v>
      </c>
      <c r="I39">
        <f>C39-F39</f>
        <v>0</v>
      </c>
    </row>
    <row r="40" spans="2:9" outlineLevel="1" x14ac:dyDescent="0.25">
      <c r="B40">
        <f t="shared" ref="B40:B71" si="0">B39+1</f>
        <v>1</v>
      </c>
      <c r="C40">
        <f>C$39/((1+$C$35/C$38)^($B40*C$38))</f>
        <v>91.743119266055032</v>
      </c>
      <c r="D40">
        <f t="shared" ref="D40:E55" si="1">D$39/((1+$C$35/D$38)^($B40*D$38))</f>
        <v>91.572995123738025</v>
      </c>
      <c r="E40">
        <f t="shared" si="1"/>
        <v>91.484334525186824</v>
      </c>
      <c r="F40">
        <f>F$39*EXP(-1*$C$35*$B40)</f>
        <v>91.393118527122823</v>
      </c>
      <c r="G40">
        <f t="shared" ref="G40:G89" si="2">C40-D40</f>
        <v>0.17012414231700745</v>
      </c>
      <c r="H40">
        <f t="shared" ref="H40:H89" si="3">C40-E40</f>
        <v>0.25878474086820802</v>
      </c>
      <c r="I40">
        <f t="shared" ref="I40:I89" si="4">C40-F40</f>
        <v>0.35000073893220929</v>
      </c>
    </row>
    <row r="41" spans="2:9" outlineLevel="1" x14ac:dyDescent="0.25">
      <c r="B41">
        <f t="shared" si="0"/>
        <v>2</v>
      </c>
      <c r="C41">
        <f t="shared" ref="C41:E89" si="5">C$39/((1+$C$35/C$38)^($B41*C$38))</f>
        <v>84.167999326655988</v>
      </c>
      <c r="D41">
        <f t="shared" si="1"/>
        <v>83.856134359321487</v>
      </c>
      <c r="E41">
        <f t="shared" si="1"/>
        <v>83.693834635162901</v>
      </c>
      <c r="F41">
        <f t="shared" ref="F41:F89" si="6">F$39*EXP(-1*$C$35*$B41)</f>
        <v>83.527021141127193</v>
      </c>
      <c r="G41">
        <f t="shared" si="2"/>
        <v>0.31186496733450042</v>
      </c>
      <c r="H41">
        <f t="shared" si="3"/>
        <v>0.47416469149308682</v>
      </c>
      <c r="I41">
        <f t="shared" si="4"/>
        <v>0.6409781855287946</v>
      </c>
    </row>
    <row r="42" spans="2:9" outlineLevel="1" x14ac:dyDescent="0.25">
      <c r="B42">
        <f t="shared" si="0"/>
        <v>3</v>
      </c>
      <c r="C42">
        <f t="shared" si="5"/>
        <v>77.21834800610641</v>
      </c>
      <c r="D42">
        <f t="shared" si="1"/>
        <v>76.789573827816682</v>
      </c>
      <c r="E42">
        <f t="shared" si="1"/>
        <v>76.566747654589093</v>
      </c>
      <c r="F42">
        <f t="shared" si="6"/>
        <v>76.33794943368531</v>
      </c>
      <c r="G42">
        <f t="shared" si="2"/>
        <v>0.42877417828972852</v>
      </c>
      <c r="H42">
        <f t="shared" si="3"/>
        <v>0.65160035151731677</v>
      </c>
      <c r="I42">
        <f t="shared" si="4"/>
        <v>0.88039857242110031</v>
      </c>
    </row>
    <row r="43" spans="2:9" outlineLevel="1" x14ac:dyDescent="0.25">
      <c r="B43">
        <f t="shared" si="0"/>
        <v>4</v>
      </c>
      <c r="C43">
        <f t="shared" si="5"/>
        <v>70.842521106519641</v>
      </c>
      <c r="D43">
        <f t="shared" si="1"/>
        <v>70.31851269688579</v>
      </c>
      <c r="E43">
        <f t="shared" si="1"/>
        <v>70.046579559379921</v>
      </c>
      <c r="F43">
        <f t="shared" si="6"/>
        <v>69.76763260710311</v>
      </c>
      <c r="G43">
        <f t="shared" si="2"/>
        <v>0.52400840963385065</v>
      </c>
      <c r="H43">
        <f t="shared" si="3"/>
        <v>0.79594154713971932</v>
      </c>
      <c r="I43">
        <f t="shared" si="4"/>
        <v>1.0748884994165309</v>
      </c>
    </row>
    <row r="44" spans="2:9" outlineLevel="1" x14ac:dyDescent="0.25">
      <c r="B44">
        <f t="shared" si="0"/>
        <v>5</v>
      </c>
      <c r="C44">
        <f t="shared" si="5"/>
        <v>64.993138629834533</v>
      </c>
      <c r="D44">
        <f t="shared" si="1"/>
        <v>64.392768203004323</v>
      </c>
      <c r="E44">
        <f t="shared" si="1"/>
        <v>64.081647167554266</v>
      </c>
      <c r="F44">
        <f t="shared" si="6"/>
        <v>63.762815162177333</v>
      </c>
      <c r="G44">
        <f t="shared" si="2"/>
        <v>0.60037042683021014</v>
      </c>
      <c r="H44">
        <f t="shared" si="3"/>
        <v>0.91149146228026723</v>
      </c>
      <c r="I44">
        <f t="shared" si="4"/>
        <v>1.2303234676572004</v>
      </c>
    </row>
    <row r="45" spans="2:9" outlineLevel="1" x14ac:dyDescent="0.25">
      <c r="B45">
        <f t="shared" si="0"/>
        <v>6</v>
      </c>
      <c r="C45">
        <f t="shared" si="5"/>
        <v>59.626732687921582</v>
      </c>
      <c r="D45">
        <f t="shared" si="1"/>
        <v>58.966386486577086</v>
      </c>
      <c r="E45">
        <f t="shared" si="1"/>
        <v>58.624668464015251</v>
      </c>
      <c r="F45">
        <f t="shared" si="6"/>
        <v>58.274825237398964</v>
      </c>
      <c r="G45">
        <f t="shared" si="2"/>
        <v>0.6603462013444954</v>
      </c>
      <c r="H45">
        <f t="shared" si="3"/>
        <v>1.0020642239063307</v>
      </c>
      <c r="I45">
        <f t="shared" si="4"/>
        <v>1.3519074505226172</v>
      </c>
    </row>
    <row r="46" spans="2:9" outlineLevel="1" x14ac:dyDescent="0.25">
      <c r="B46">
        <f t="shared" si="0"/>
        <v>7</v>
      </c>
      <c r="C46">
        <f t="shared" si="5"/>
        <v>54.703424484331727</v>
      </c>
      <c r="D46">
        <f t="shared" si="1"/>
        <v>53.997286221997754</v>
      </c>
      <c r="E46">
        <f t="shared" si="1"/>
        <v>53.63238781190141</v>
      </c>
      <c r="F46">
        <f t="shared" si="6"/>
        <v>53.259180100689719</v>
      </c>
      <c r="G46">
        <f t="shared" si="2"/>
        <v>0.70613826233397248</v>
      </c>
      <c r="H46">
        <f t="shared" si="3"/>
        <v>1.0710366724303171</v>
      </c>
      <c r="I46">
        <f t="shared" si="4"/>
        <v>1.4442443836420082</v>
      </c>
    </row>
    <row r="47" spans="2:9" outlineLevel="1" x14ac:dyDescent="0.25">
      <c r="B47">
        <f t="shared" si="0"/>
        <v>8</v>
      </c>
      <c r="C47">
        <f t="shared" si="5"/>
        <v>50.186627967276813</v>
      </c>
      <c r="D47">
        <f t="shared" si="1"/>
        <v>49.446932279020878</v>
      </c>
      <c r="E47">
        <f t="shared" si="1"/>
        <v>49.06523307968542</v>
      </c>
      <c r="F47">
        <f t="shared" si="6"/>
        <v>48.675225595997169</v>
      </c>
      <c r="G47">
        <f t="shared" si="2"/>
        <v>0.73969568825593512</v>
      </c>
      <c r="H47">
        <f t="shared" si="3"/>
        <v>1.1213948875913928</v>
      </c>
      <c r="I47">
        <f t="shared" si="4"/>
        <v>1.5114023712796438</v>
      </c>
    </row>
    <row r="48" spans="2:9" outlineLevel="1" x14ac:dyDescent="0.25">
      <c r="B48">
        <f t="shared" si="0"/>
        <v>9</v>
      </c>
      <c r="C48">
        <f t="shared" si="5"/>
        <v>46.0427779516301</v>
      </c>
      <c r="D48">
        <f t="shared" si="1"/>
        <v>45.280036884705829</v>
      </c>
      <c r="E48">
        <f t="shared" si="1"/>
        <v>44.887001966182034</v>
      </c>
      <c r="F48">
        <f t="shared" si="6"/>
        <v>44.485806622294113</v>
      </c>
      <c r="G48">
        <f t="shared" si="2"/>
        <v>0.76274106692427068</v>
      </c>
      <c r="H48">
        <f t="shared" si="3"/>
        <v>1.1557759854480665</v>
      </c>
      <c r="I48">
        <f t="shared" si="4"/>
        <v>1.5569713293359868</v>
      </c>
    </row>
    <row r="49" spans="2:9" outlineLevel="1" x14ac:dyDescent="0.25">
      <c r="B49">
        <f t="shared" si="0"/>
        <v>10</v>
      </c>
      <c r="C49">
        <f t="shared" si="5"/>
        <v>42.241080689568889</v>
      </c>
      <c r="D49">
        <f t="shared" si="1"/>
        <v>41.464285968458455</v>
      </c>
      <c r="E49">
        <f t="shared" si="1"/>
        <v>41.064575037069154</v>
      </c>
      <c r="F49">
        <f t="shared" si="6"/>
        <v>40.656965974059915</v>
      </c>
      <c r="G49">
        <f t="shared" si="2"/>
        <v>0.77679472111043424</v>
      </c>
      <c r="H49">
        <f t="shared" si="3"/>
        <v>1.1765056524997348</v>
      </c>
      <c r="I49">
        <f t="shared" si="4"/>
        <v>1.5841147155089743</v>
      </c>
    </row>
    <row r="50" spans="2:9" outlineLevel="1" x14ac:dyDescent="0.25">
      <c r="B50">
        <f t="shared" si="0"/>
        <v>11</v>
      </c>
      <c r="C50">
        <f t="shared" si="5"/>
        <v>38.753285036301733</v>
      </c>
      <c r="D50">
        <f t="shared" si="1"/>
        <v>37.970088567989251</v>
      </c>
      <c r="E50">
        <f t="shared" si="1"/>
        <v>37.567653198258704</v>
      </c>
      <c r="F50">
        <f t="shared" si="6"/>
        <v>37.157669102204572</v>
      </c>
      <c r="G50">
        <f t="shared" si="2"/>
        <v>0.78319646831248235</v>
      </c>
      <c r="H50">
        <f t="shared" si="3"/>
        <v>1.1856318380430295</v>
      </c>
      <c r="I50">
        <f t="shared" si="4"/>
        <v>1.595615934097161</v>
      </c>
    </row>
    <row r="51" spans="2:9" outlineLevel="1" x14ac:dyDescent="0.25">
      <c r="B51">
        <f t="shared" si="0"/>
        <v>12</v>
      </c>
      <c r="C51">
        <f t="shared" si="5"/>
        <v>35.553472510368564</v>
      </c>
      <c r="D51">
        <f t="shared" si="1"/>
        <v>34.770347352843807</v>
      </c>
      <c r="E51">
        <f t="shared" si="1"/>
        <v>34.368517525157046</v>
      </c>
      <c r="F51">
        <f t="shared" si="6"/>
        <v>33.959552564493912</v>
      </c>
      <c r="G51">
        <f t="shared" si="2"/>
        <v>0.78312515752475775</v>
      </c>
      <c r="H51">
        <f t="shared" si="3"/>
        <v>1.1849549852115189</v>
      </c>
      <c r="I51">
        <f t="shared" si="4"/>
        <v>1.5939199458746529</v>
      </c>
    </row>
    <row r="52" spans="2:9" outlineLevel="1" x14ac:dyDescent="0.25">
      <c r="B52">
        <f t="shared" si="0"/>
        <v>13</v>
      </c>
      <c r="C52">
        <f t="shared" si="5"/>
        <v>32.617864688411522</v>
      </c>
      <c r="D52">
        <f t="shared" si="1"/>
        <v>31.840248485926438</v>
      </c>
      <c r="E52">
        <f t="shared" si="1"/>
        <v>31.441809544062128</v>
      </c>
      <c r="F52">
        <f t="shared" si="6"/>
        <v>31.036694126548504</v>
      </c>
      <c r="G52">
        <f t="shared" si="2"/>
        <v>0.77761620248508478</v>
      </c>
      <c r="H52">
        <f t="shared" si="3"/>
        <v>1.1760551443493945</v>
      </c>
      <c r="I52">
        <f t="shared" si="4"/>
        <v>1.5811705618630185</v>
      </c>
    </row>
    <row r="53" spans="2:9" outlineLevel="1" x14ac:dyDescent="0.25">
      <c r="B53">
        <f t="shared" si="0"/>
        <v>14</v>
      </c>
      <c r="C53">
        <f t="shared" si="5"/>
        <v>29.924646503129836</v>
      </c>
      <c r="D53">
        <f t="shared" si="1"/>
        <v>29.15706919340349</v>
      </c>
      <c r="E53">
        <f t="shared" si="1"/>
        <v>28.764330224061915</v>
      </c>
      <c r="F53">
        <f t="shared" si="6"/>
        <v>28.365402649977039</v>
      </c>
      <c r="G53">
        <f t="shared" si="2"/>
        <v>0.76757730972634519</v>
      </c>
      <c r="H53">
        <f t="shared" si="3"/>
        <v>1.1603162790679207</v>
      </c>
      <c r="I53">
        <f t="shared" si="4"/>
        <v>1.5592438531527968</v>
      </c>
    </row>
    <row r="54" spans="2:9" outlineLevel="1" x14ac:dyDescent="0.25">
      <c r="B54">
        <f t="shared" si="0"/>
        <v>15</v>
      </c>
      <c r="C54">
        <f t="shared" si="5"/>
        <v>27.453804131311777</v>
      </c>
      <c r="D54">
        <f t="shared" si="1"/>
        <v>26.7000015507003</v>
      </c>
      <c r="E54">
        <f t="shared" si="1"/>
        <v>26.314856086110222</v>
      </c>
      <c r="F54">
        <f t="shared" si="6"/>
        <v>25.924026064589157</v>
      </c>
      <c r="G54">
        <f t="shared" si="2"/>
        <v>0.75380258061147742</v>
      </c>
      <c r="H54">
        <f t="shared" si="3"/>
        <v>1.1389480452015555</v>
      </c>
      <c r="I54">
        <f t="shared" si="4"/>
        <v>1.5297780667226206</v>
      </c>
    </row>
    <row r="55" spans="2:9" outlineLevel="1" x14ac:dyDescent="0.25">
      <c r="B55">
        <f t="shared" si="0"/>
        <v>16</v>
      </c>
      <c r="C55">
        <f t="shared" si="5"/>
        <v>25.186976267258508</v>
      </c>
      <c r="D55">
        <f t="shared" si="1"/>
        <v>24.449991118060769</v>
      </c>
      <c r="E55">
        <f t="shared" si="1"/>
        <v>24.073970971638563</v>
      </c>
      <c r="F55">
        <f t="shared" si="6"/>
        <v>23.692775868212177</v>
      </c>
      <c r="G55">
        <f t="shared" si="2"/>
        <v>0.73698514919773928</v>
      </c>
      <c r="H55">
        <f t="shared" si="3"/>
        <v>1.1130052956199457</v>
      </c>
      <c r="I55">
        <f t="shared" si="4"/>
        <v>1.4942003990463313</v>
      </c>
    </row>
    <row r="56" spans="2:9" outlineLevel="1" x14ac:dyDescent="0.25">
      <c r="B56">
        <f t="shared" si="0"/>
        <v>17</v>
      </c>
      <c r="C56">
        <f t="shared" si="5"/>
        <v>23.107317676383953</v>
      </c>
      <c r="D56">
        <f t="shared" si="5"/>
        <v>22.389589174296169</v>
      </c>
      <c r="E56">
        <f t="shared" si="5"/>
        <v>22.023912137190187</v>
      </c>
      <c r="F56">
        <f t="shared" si="6"/>
        <v>21.653566731600709</v>
      </c>
      <c r="G56">
        <f t="shared" si="2"/>
        <v>0.71772850208778394</v>
      </c>
      <c r="H56">
        <f t="shared" si="3"/>
        <v>1.083405539193766</v>
      </c>
      <c r="I56">
        <f t="shared" si="4"/>
        <v>1.4537509447832448</v>
      </c>
    </row>
    <row r="57" spans="2:9" outlineLevel="1" x14ac:dyDescent="0.25">
      <c r="B57">
        <f t="shared" si="0"/>
        <v>18</v>
      </c>
      <c r="C57">
        <f t="shared" si="5"/>
        <v>21.199374015031147</v>
      </c>
      <c r="D57">
        <f t="shared" si="5"/>
        <v>20.50281740280321</v>
      </c>
      <c r="E57">
        <f t="shared" si="5"/>
        <v>20.148429455120294</v>
      </c>
      <c r="F57">
        <f t="shared" si="6"/>
        <v>19.789869908361471</v>
      </c>
      <c r="G57">
        <f t="shared" si="2"/>
        <v>0.69655661222793697</v>
      </c>
      <c r="H57">
        <f t="shared" si="3"/>
        <v>1.0509445599108531</v>
      </c>
      <c r="I57">
        <f t="shared" si="4"/>
        <v>1.4095041066696758</v>
      </c>
    </row>
    <row r="58" spans="2:9" outlineLevel="1" x14ac:dyDescent="0.25">
      <c r="B58">
        <f t="shared" si="0"/>
        <v>19</v>
      </c>
      <c r="C58">
        <f t="shared" si="5"/>
        <v>19.448966986267106</v>
      </c>
      <c r="D58">
        <f t="shared" si="5"/>
        <v>18.775043980497895</v>
      </c>
      <c r="E58">
        <f t="shared" si="5"/>
        <v>18.432656604293527</v>
      </c>
      <c r="F58">
        <f t="shared" si="6"/>
        <v>18.08657926171221</v>
      </c>
      <c r="G58">
        <f t="shared" si="2"/>
        <v>0.67392300576921116</v>
      </c>
      <c r="H58">
        <f t="shared" si="3"/>
        <v>1.0163103819735788</v>
      </c>
      <c r="I58">
        <f t="shared" si="4"/>
        <v>1.3623877245548961</v>
      </c>
    </row>
    <row r="59" spans="2:9" outlineLevel="1" x14ac:dyDescent="0.25">
      <c r="B59">
        <f t="shared" si="0"/>
        <v>20</v>
      </c>
      <c r="C59">
        <f t="shared" si="5"/>
        <v>17.843088978226703</v>
      </c>
      <c r="D59">
        <f t="shared" si="5"/>
        <v>17.192870108741008</v>
      </c>
      <c r="E59">
        <f t="shared" si="5"/>
        <v>16.862993229750835</v>
      </c>
      <c r="F59">
        <f t="shared" si="6"/>
        <v>16.529888822158657</v>
      </c>
      <c r="G59">
        <f t="shared" si="2"/>
        <v>0.65021886948569474</v>
      </c>
      <c r="H59">
        <f t="shared" si="3"/>
        <v>0.98009574847586833</v>
      </c>
      <c r="I59">
        <f t="shared" si="4"/>
        <v>1.3132001560680457</v>
      </c>
    </row>
    <row r="60" spans="2:9" outlineLevel="1" x14ac:dyDescent="0.25">
      <c r="B60">
        <f t="shared" si="0"/>
        <v>21</v>
      </c>
      <c r="C60">
        <f t="shared" si="5"/>
        <v>16.369806402042844</v>
      </c>
      <c r="D60">
        <f t="shared" si="5"/>
        <v>15.744026106308016</v>
      </c>
      <c r="E60">
        <f t="shared" si="5"/>
        <v>15.426997137264856</v>
      </c>
      <c r="F60">
        <f t="shared" si="6"/>
        <v>15.107180883637087</v>
      </c>
      <c r="G60">
        <f t="shared" si="2"/>
        <v>0.62578029573482752</v>
      </c>
      <c r="H60">
        <f t="shared" si="3"/>
        <v>0.94280926477798843</v>
      </c>
      <c r="I60">
        <f t="shared" si="4"/>
        <v>1.2626255184057573</v>
      </c>
    </row>
    <row r="61" spans="2:9" outlineLevel="1" x14ac:dyDescent="0.25">
      <c r="B61">
        <f t="shared" si="0"/>
        <v>22</v>
      </c>
      <c r="C61">
        <f t="shared" si="5"/>
        <v>15.01817101104848</v>
      </c>
      <c r="D61">
        <f t="shared" si="5"/>
        <v>14.417276258609482</v>
      </c>
      <c r="E61">
        <f t="shared" si="5"/>
        <v>14.113285668246377</v>
      </c>
      <c r="F61">
        <f t="shared" si="6"/>
        <v>13.806923731089283</v>
      </c>
      <c r="G61">
        <f t="shared" si="2"/>
        <v>0.60089475243899848</v>
      </c>
      <c r="H61">
        <f t="shared" si="3"/>
        <v>0.90488534280210331</v>
      </c>
      <c r="I61">
        <f t="shared" si="4"/>
        <v>1.2112472799591973</v>
      </c>
    </row>
    <row r="62" spans="2:9" outlineLevel="1" x14ac:dyDescent="0.25">
      <c r="B62">
        <f t="shared" si="0"/>
        <v>23</v>
      </c>
      <c r="C62">
        <f t="shared" si="5"/>
        <v>13.778138542246314</v>
      </c>
      <c r="D62">
        <f t="shared" si="5"/>
        <v>13.2023316852723</v>
      </c>
      <c r="E62">
        <f t="shared" si="5"/>
        <v>12.911445473233764</v>
      </c>
      <c r="F62">
        <f t="shared" si="6"/>
        <v>12.618578170503877</v>
      </c>
      <c r="G62">
        <f t="shared" si="2"/>
        <v>0.57580685697401357</v>
      </c>
      <c r="H62">
        <f t="shared" si="3"/>
        <v>0.86669306901255005</v>
      </c>
      <c r="I62">
        <f t="shared" si="4"/>
        <v>1.1595603717424368</v>
      </c>
    </row>
    <row r="63" spans="2:9" outlineLevel="1" x14ac:dyDescent="0.25">
      <c r="B63">
        <f t="shared" si="0"/>
        <v>24</v>
      </c>
      <c r="C63">
        <f t="shared" si="5"/>
        <v>12.640494075455331</v>
      </c>
      <c r="D63">
        <f t="shared" si="5"/>
        <v>12.089770550374126</v>
      </c>
      <c r="E63">
        <f t="shared" si="5"/>
        <v>11.811949968770268</v>
      </c>
      <c r="F63">
        <f t="shared" si="6"/>
        <v>11.532512103806251</v>
      </c>
      <c r="G63">
        <f t="shared" si="2"/>
        <v>0.55072352508120481</v>
      </c>
      <c r="H63">
        <f t="shared" si="3"/>
        <v>0.8285441066850634</v>
      </c>
      <c r="I63">
        <f t="shared" si="4"/>
        <v>1.10798197164908</v>
      </c>
    </row>
    <row r="64" spans="2:9" outlineLevel="1" x14ac:dyDescent="0.25">
      <c r="B64">
        <f t="shared" si="0"/>
        <v>25</v>
      </c>
      <c r="C64">
        <f t="shared" si="5"/>
        <v>11.596783555463606</v>
      </c>
      <c r="D64">
        <f t="shared" si="5"/>
        <v>11.070964996565214</v>
      </c>
      <c r="E64">
        <f t="shared" si="5"/>
        <v>10.806083823377493</v>
      </c>
      <c r="F64">
        <f t="shared" si="6"/>
        <v>10.539922456186433</v>
      </c>
      <c r="G64">
        <f t="shared" si="2"/>
        <v>0.52581855889839169</v>
      </c>
      <c r="H64">
        <f t="shared" si="3"/>
        <v>0.79069973208611266</v>
      </c>
      <c r="I64">
        <f t="shared" si="4"/>
        <v>1.0568610992771728</v>
      </c>
    </row>
    <row r="65" spans="2:9" outlineLevel="1" x14ac:dyDescent="0.25">
      <c r="B65">
        <f t="shared" si="0"/>
        <v>26</v>
      </c>
      <c r="C65">
        <f t="shared" si="5"/>
        <v>10.639250968315233</v>
      </c>
      <c r="D65">
        <f t="shared" si="5"/>
        <v>10.138014236455408</v>
      </c>
      <c r="E65">
        <f t="shared" si="5"/>
        <v>9.8858738740507626</v>
      </c>
      <c r="F65">
        <f t="shared" si="6"/>
        <v>9.632763823049304</v>
      </c>
      <c r="G65">
        <f t="shared" si="2"/>
        <v>0.50123673185982476</v>
      </c>
      <c r="H65">
        <f t="shared" si="3"/>
        <v>0.75337709426447041</v>
      </c>
      <c r="I65">
        <f t="shared" si="4"/>
        <v>1.006487145265929</v>
      </c>
    </row>
    <row r="66" spans="2:9" outlineLevel="1" x14ac:dyDescent="0.25">
      <c r="B66">
        <f t="shared" si="0"/>
        <v>27</v>
      </c>
      <c r="C66">
        <f t="shared" si="5"/>
        <v>9.7607807048763622</v>
      </c>
      <c r="D66">
        <f t="shared" si="5"/>
        <v>9.283683282393179</v>
      </c>
      <c r="E66">
        <f t="shared" si="5"/>
        <v>9.0440259256746458</v>
      </c>
      <c r="F66">
        <f t="shared" si="6"/>
        <v>8.8036832582372586</v>
      </c>
      <c r="G66">
        <f t="shared" si="2"/>
        <v>0.47709742248318321</v>
      </c>
      <c r="H66">
        <f t="shared" si="3"/>
        <v>0.71675477920171637</v>
      </c>
      <c r="I66">
        <f t="shared" si="4"/>
        <v>0.95709744663910357</v>
      </c>
    </row>
    <row r="67" spans="2:9" outlineLevel="1" x14ac:dyDescent="0.25">
      <c r="B67">
        <f t="shared" si="0"/>
        <v>28</v>
      </c>
      <c r="C67">
        <f t="shared" si="5"/>
        <v>8.9548446833728086</v>
      </c>
      <c r="D67">
        <f t="shared" si="5"/>
        <v>8.5013468394891873</v>
      </c>
      <c r="E67">
        <f t="shared" si="5"/>
        <v>8.2738669323888185</v>
      </c>
      <c r="F67">
        <f t="shared" si="6"/>
        <v>8.0459606749532444</v>
      </c>
      <c r="G67">
        <f t="shared" si="2"/>
        <v>0.45349784388362124</v>
      </c>
      <c r="H67">
        <f t="shared" si="3"/>
        <v>0.68097775098399005</v>
      </c>
      <c r="I67">
        <f t="shared" si="4"/>
        <v>0.90888400841956418</v>
      </c>
    </row>
    <row r="68" spans="2:9" outlineLevel="1" x14ac:dyDescent="0.25">
      <c r="B68">
        <f t="shared" si="0"/>
        <v>29</v>
      </c>
      <c r="C68">
        <f t="shared" si="5"/>
        <v>8.215453837956705</v>
      </c>
      <c r="D68">
        <f t="shared" si="5"/>
        <v>7.7849379267774923</v>
      </c>
      <c r="E68">
        <f t="shared" si="5"/>
        <v>7.5692921025953996</v>
      </c>
      <c r="F68">
        <f t="shared" si="6"/>
        <v>7.3534543763057094</v>
      </c>
      <c r="G68">
        <f t="shared" si="2"/>
        <v>0.43051591117921273</v>
      </c>
      <c r="H68">
        <f t="shared" si="3"/>
        <v>0.64616173536130539</v>
      </c>
      <c r="I68">
        <f t="shared" si="4"/>
        <v>0.86199946165099561</v>
      </c>
    </row>
    <row r="69" spans="2:9" outlineLevel="1" x14ac:dyDescent="0.25">
      <c r="B69">
        <f t="shared" si="0"/>
        <v>30</v>
      </c>
      <c r="C69">
        <f t="shared" si="5"/>
        <v>7.5371136128043146</v>
      </c>
      <c r="D69">
        <f t="shared" si="5"/>
        <v>7.1289008280739852</v>
      </c>
      <c r="E69">
        <f t="shared" si="5"/>
        <v>6.924716508326922</v>
      </c>
      <c r="F69">
        <f t="shared" si="6"/>
        <v>6.7205512739749782</v>
      </c>
      <c r="G69">
        <f t="shared" si="2"/>
        <v>0.4082127847303294</v>
      </c>
      <c r="H69">
        <f t="shared" si="3"/>
        <v>0.6123971044773926</v>
      </c>
      <c r="I69">
        <f t="shared" si="4"/>
        <v>0.81656233882933638</v>
      </c>
    </row>
    <row r="70" spans="2:9" outlineLevel="1" x14ac:dyDescent="0.25">
      <c r="B70">
        <f t="shared" si="0"/>
        <v>31</v>
      </c>
      <c r="C70">
        <f t="shared" si="5"/>
        <v>6.9147831310131327</v>
      </c>
      <c r="D70">
        <f t="shared" si="5"/>
        <v>6.5281480076683112</v>
      </c>
      <c r="E70">
        <f t="shared" si="5"/>
        <v>6.3350308153986381</v>
      </c>
      <c r="F70">
        <f t="shared" si="6"/>
        <v>6.1421213915000124</v>
      </c>
      <c r="G70">
        <f t="shared" si="2"/>
        <v>0.38663512334482153</v>
      </c>
      <c r="H70">
        <f t="shared" si="3"/>
        <v>0.57975231561449458</v>
      </c>
      <c r="I70">
        <f t="shared" si="4"/>
        <v>0.77266173951312034</v>
      </c>
    </row>
    <row r="71" spans="2:9" outlineLevel="1" x14ac:dyDescent="0.25">
      <c r="B71">
        <f t="shared" si="0"/>
        <v>32</v>
      </c>
      <c r="C71">
        <f t="shared" si="5"/>
        <v>6.3438377348744339</v>
      </c>
      <c r="D71">
        <f t="shared" si="5"/>
        <v>5.9780206567325047</v>
      </c>
      <c r="E71">
        <f t="shared" si="5"/>
        <v>5.7955607834329612</v>
      </c>
      <c r="F71">
        <f t="shared" si="6"/>
        <v>5.6134762834133722</v>
      </c>
      <c r="G71">
        <f t="shared" si="2"/>
        <v>0.36581707814192921</v>
      </c>
      <c r="H71">
        <f t="shared" si="3"/>
        <v>0.5482769514414727</v>
      </c>
      <c r="I71">
        <f t="shared" si="4"/>
        <v>0.73036145146106168</v>
      </c>
    </row>
    <row r="72" spans="2:9" outlineLevel="1" x14ac:dyDescent="0.25">
      <c r="B72">
        <f t="shared" ref="B72:B89" si="7">B71+1</f>
        <v>33</v>
      </c>
      <c r="C72">
        <f t="shared" si="5"/>
        <v>5.8200346191508565</v>
      </c>
      <c r="D72">
        <f t="shared" si="5"/>
        <v>5.4742525644857087</v>
      </c>
      <c r="E72">
        <f t="shared" si="5"/>
        <v>5.3020302147263481</v>
      </c>
      <c r="F72">
        <f t="shared" si="6"/>
        <v>5.1303310331919132</v>
      </c>
      <c r="G72">
        <f t="shared" si="2"/>
        <v>0.34578205466514778</v>
      </c>
      <c r="H72">
        <f t="shared" si="3"/>
        <v>0.51800440442450846</v>
      </c>
      <c r="I72">
        <f t="shared" si="4"/>
        <v>0.68970358595894332</v>
      </c>
    </row>
    <row r="73" spans="2:9" outlineLevel="1" x14ac:dyDescent="0.25">
      <c r="B73">
        <f t="shared" si="7"/>
        <v>34</v>
      </c>
      <c r="C73">
        <f t="shared" si="5"/>
        <v>5.3394813019732625</v>
      </c>
      <c r="D73">
        <f t="shared" si="5"/>
        <v>5.0129370339376012</v>
      </c>
      <c r="E73">
        <f t="shared" si="5"/>
        <v>4.8505270582667332</v>
      </c>
      <c r="F73">
        <f t="shared" si="6"/>
        <v>4.6887695219988483</v>
      </c>
      <c r="G73">
        <f t="shared" si="2"/>
        <v>0.32654426803566139</v>
      </c>
      <c r="H73">
        <f t="shared" si="3"/>
        <v>0.48895424370652929</v>
      </c>
      <c r="I73">
        <f t="shared" si="4"/>
        <v>0.65071177997441421</v>
      </c>
    </row>
    <row r="74" spans="2:9" outlineLevel="1" x14ac:dyDescent="0.25">
      <c r="B74">
        <f t="shared" si="7"/>
        <v>35</v>
      </c>
      <c r="C74">
        <f t="shared" si="5"/>
        <v>4.8986066990580381</v>
      </c>
      <c r="D74">
        <f t="shared" si="5"/>
        <v>4.5904965856437379</v>
      </c>
      <c r="E74">
        <f t="shared" si="5"/>
        <v>4.4374724002194421</v>
      </c>
      <c r="F74">
        <f t="shared" si="6"/>
        <v>4.2852126867040186</v>
      </c>
      <c r="G74">
        <f t="shared" si="2"/>
        <v>0.30811011341430028</v>
      </c>
      <c r="H74">
        <f t="shared" si="3"/>
        <v>0.46113429883859602</v>
      </c>
      <c r="I74">
        <f t="shared" si="4"/>
        <v>0.61339401235401958</v>
      </c>
    </row>
    <row r="75" spans="2:9" outlineLevel="1" x14ac:dyDescent="0.25">
      <c r="B75">
        <f t="shared" si="7"/>
        <v>36</v>
      </c>
      <c r="C75">
        <f t="shared" si="5"/>
        <v>4.4941345862917785</v>
      </c>
      <c r="D75">
        <f t="shared" si="5"/>
        <v>4.2036552145269015</v>
      </c>
      <c r="E75">
        <f t="shared" si="5"/>
        <v>4.0595920950795916</v>
      </c>
      <c r="F75">
        <f t="shared" si="6"/>
        <v>3.9163895098987078</v>
      </c>
      <c r="G75">
        <f t="shared" si="2"/>
        <v>0.29047937176487704</v>
      </c>
      <c r="H75">
        <f t="shared" si="3"/>
        <v>0.43454249121218691</v>
      </c>
      <c r="I75">
        <f t="shared" si="4"/>
        <v>0.57774507639307071</v>
      </c>
    </row>
    <row r="76" spans="2:9" outlineLevel="1" x14ac:dyDescent="0.25">
      <c r="B76">
        <f t="shared" si="7"/>
        <v>37</v>
      </c>
      <c r="C76">
        <f t="shared" si="5"/>
        <v>4.1230592534786954</v>
      </c>
      <c r="D76">
        <f t="shared" si="5"/>
        <v>3.8494129846174783</v>
      </c>
      <c r="E76">
        <f t="shared" si="5"/>
        <v>3.7138908126206536</v>
      </c>
      <c r="F76">
        <f t="shared" si="6"/>
        <v>3.5793105067655295</v>
      </c>
      <c r="G76">
        <f t="shared" si="2"/>
        <v>0.27364626886121712</v>
      </c>
      <c r="H76">
        <f t="shared" si="3"/>
        <v>0.40916844085804183</v>
      </c>
      <c r="I76">
        <f t="shared" si="4"/>
        <v>0.54374874671316586</v>
      </c>
    </row>
    <row r="77" spans="2:9" outlineLevel="1" x14ac:dyDescent="0.25">
      <c r="B77">
        <f t="shared" si="7"/>
        <v>38</v>
      </c>
      <c r="C77">
        <f t="shared" si="5"/>
        <v>3.7826231683290779</v>
      </c>
      <c r="D77">
        <f t="shared" si="5"/>
        <v>3.5250227646963022</v>
      </c>
      <c r="E77">
        <f t="shared" si="5"/>
        <v>3.3976282949180585</v>
      </c>
      <c r="F77">
        <f t="shared" si="6"/>
        <v>3.2712434939019817</v>
      </c>
      <c r="G77">
        <f t="shared" si="2"/>
        <v>0.2576004036327757</v>
      </c>
      <c r="H77">
        <f t="shared" si="3"/>
        <v>0.38499487341101934</v>
      </c>
      <c r="I77">
        <f t="shared" si="4"/>
        <v>0.5113796744270962</v>
      </c>
    </row>
    <row r="78" spans="2:9" outlineLevel="1" x14ac:dyDescent="0.25">
      <c r="B78">
        <f t="shared" si="7"/>
        <v>39</v>
      </c>
      <c r="C78">
        <f t="shared" si="5"/>
        <v>3.4702964847055764</v>
      </c>
      <c r="D78">
        <f t="shared" si="5"/>
        <v>3.2279689244260004</v>
      </c>
      <c r="E78">
        <f t="shared" si="5"/>
        <v>3.1082976352452372</v>
      </c>
      <c r="F78">
        <f t="shared" si="6"/>
        <v>2.9896914436926321</v>
      </c>
      <c r="G78">
        <f t="shared" si="2"/>
        <v>0.24232756027957603</v>
      </c>
      <c r="H78">
        <f t="shared" si="3"/>
        <v>0.36199884946033922</v>
      </c>
      <c r="I78">
        <f t="shared" si="4"/>
        <v>0.48060504101294432</v>
      </c>
    </row>
    <row r="79" spans="2:9" outlineLevel="1" x14ac:dyDescent="0.25">
      <c r="B79">
        <f t="shared" si="7"/>
        <v>40</v>
      </c>
      <c r="C79">
        <f t="shared" si="5"/>
        <v>3.1837582428491524</v>
      </c>
      <c r="D79">
        <f t="shared" si="5"/>
        <v>2.9559478257604002</v>
      </c>
      <c r="E79">
        <f t="shared" si="5"/>
        <v>2.8436054066662249</v>
      </c>
      <c r="F79">
        <f t="shared" si="6"/>
        <v>2.7323722447292571</v>
      </c>
      <c r="G79">
        <f t="shared" si="2"/>
        <v>0.22781041708875227</v>
      </c>
      <c r="H79">
        <f t="shared" si="3"/>
        <v>0.34015283618292758</v>
      </c>
      <c r="I79">
        <f t="shared" si="4"/>
        <v>0.45138599811989533</v>
      </c>
    </row>
    <row r="80" spans="2:9" outlineLevel="1" x14ac:dyDescent="0.25">
      <c r="B80">
        <f t="shared" si="7"/>
        <v>41</v>
      </c>
      <c r="C80">
        <f t="shared" si="5"/>
        <v>2.9208791218799561</v>
      </c>
      <c r="D80">
        <f t="shared" si="5"/>
        <v>2.7068499583438115</v>
      </c>
      <c r="E80">
        <f t="shared" si="5"/>
        <v>2.601453482810828</v>
      </c>
      <c r="F80">
        <f t="shared" si="6"/>
        <v>2.4972002042276156</v>
      </c>
      <c r="G80">
        <f t="shared" si="2"/>
        <v>0.21402916353614465</v>
      </c>
      <c r="H80">
        <f t="shared" si="3"/>
        <v>0.31942563906912813</v>
      </c>
      <c r="I80">
        <f t="shared" si="4"/>
        <v>0.42367891765234056</v>
      </c>
    </row>
    <row r="81" spans="2:9" outlineLevel="1" x14ac:dyDescent="0.25">
      <c r="B81">
        <f t="shared" si="7"/>
        <v>42</v>
      </c>
      <c r="C81">
        <f t="shared" si="5"/>
        <v>2.6797056164036293</v>
      </c>
      <c r="D81">
        <f t="shared" si="5"/>
        <v>2.4787435803610838</v>
      </c>
      <c r="E81">
        <f t="shared" si="5"/>
        <v>2.3799224067317812</v>
      </c>
      <c r="F81">
        <f t="shared" si="6"/>
        <v>2.282269142509298</v>
      </c>
      <c r="G81">
        <f t="shared" si="2"/>
        <v>0.20096203604254548</v>
      </c>
      <c r="H81">
        <f t="shared" si="3"/>
        <v>0.29978320967184802</v>
      </c>
      <c r="I81">
        <f t="shared" si="4"/>
        <v>0.39743647389433123</v>
      </c>
    </row>
    <row r="82" spans="2:9" outlineLevel="1" x14ac:dyDescent="0.25">
      <c r="B82">
        <f t="shared" si="7"/>
        <v>43</v>
      </c>
      <c r="C82">
        <f t="shared" si="5"/>
        <v>2.4584455196363573</v>
      </c>
      <c r="D82">
        <f t="shared" si="5"/>
        <v>2.2698597379740248</v>
      </c>
      <c r="E82">
        <f t="shared" si="5"/>
        <v>2.1772561760143798</v>
      </c>
      <c r="F82">
        <f t="shared" si="6"/>
        <v>2.0858369425214724</v>
      </c>
      <c r="G82">
        <f t="shared" si="2"/>
        <v>0.18858578166233242</v>
      </c>
      <c r="H82">
        <f t="shared" si="3"/>
        <v>0.28118934362197745</v>
      </c>
      <c r="I82">
        <f t="shared" si="4"/>
        <v>0.37260857711488482</v>
      </c>
    </row>
    <row r="83" spans="2:9" outlineLevel="1" x14ac:dyDescent="0.25">
      <c r="B83">
        <f t="shared" si="7"/>
        <v>44</v>
      </c>
      <c r="C83">
        <f t="shared" si="5"/>
        <v>2.2554546051709696</v>
      </c>
      <c r="D83">
        <f t="shared" si="5"/>
        <v>2.0785785471706464</v>
      </c>
      <c r="E83">
        <f t="shared" si="5"/>
        <v>1.9918483235352862</v>
      </c>
      <c r="F83">
        <f t="shared" si="6"/>
        <v>1.9063114291611636</v>
      </c>
      <c r="G83">
        <f t="shared" si="2"/>
        <v>0.17687605800032324</v>
      </c>
      <c r="H83">
        <f t="shared" si="3"/>
        <v>0.26360628163568345</v>
      </c>
      <c r="I83">
        <f t="shared" si="4"/>
        <v>0.34914317600980604</v>
      </c>
    </row>
    <row r="84" spans="2:9" outlineLevel="1" x14ac:dyDescent="0.25">
      <c r="B84">
        <f t="shared" si="7"/>
        <v>45</v>
      </c>
      <c r="C84">
        <f t="shared" si="5"/>
        <v>2.0692244084137332</v>
      </c>
      <c r="D84">
        <f t="shared" si="5"/>
        <v>1.9034166316436409</v>
      </c>
      <c r="E84">
        <f t="shared" si="5"/>
        <v>1.8222291835373465</v>
      </c>
      <c r="F84">
        <f t="shared" si="6"/>
        <v>1.7422374639493514</v>
      </c>
      <c r="G84">
        <f t="shared" si="2"/>
        <v>0.16580777677009229</v>
      </c>
      <c r="H84">
        <f t="shared" si="3"/>
        <v>0.2469952248763867</v>
      </c>
      <c r="I84">
        <f t="shared" si="4"/>
        <v>0.32698694446438181</v>
      </c>
    </row>
    <row r="85" spans="2:9" outlineLevel="1" x14ac:dyDescent="0.25">
      <c r="B85">
        <f t="shared" si="7"/>
        <v>46</v>
      </c>
      <c r="C85">
        <f t="shared" si="5"/>
        <v>1.8983710168933334</v>
      </c>
      <c r="D85">
        <f t="shared" si="5"/>
        <v>1.7430156192794501</v>
      </c>
      <c r="E85">
        <f t="shared" si="5"/>
        <v>1.6670542420828867</v>
      </c>
      <c r="F85">
        <f t="shared" si="6"/>
        <v>1.5922851504511697</v>
      </c>
      <c r="G85">
        <f t="shared" si="2"/>
        <v>0.15535539761388328</v>
      </c>
      <c r="H85">
        <f t="shared" si="3"/>
        <v>0.23131677481044677</v>
      </c>
      <c r="I85">
        <f t="shared" si="4"/>
        <v>0.30608586644216373</v>
      </c>
    </row>
    <row r="86" spans="2:9" outlineLevel="1" x14ac:dyDescent="0.25">
      <c r="B86">
        <f t="shared" si="7"/>
        <v>47</v>
      </c>
      <c r="C86">
        <f t="shared" si="5"/>
        <v>1.7416247861406728</v>
      </c>
      <c r="D86">
        <f t="shared" si="5"/>
        <v>1.5961316080487631</v>
      </c>
      <c r="E86">
        <f t="shared" si="5"/>
        <v>1.5250934795434259</v>
      </c>
      <c r="F86">
        <f t="shared" si="6"/>
        <v>1.4552390548416136</v>
      </c>
      <c r="G86">
        <f t="shared" si="2"/>
        <v>0.14549317809190976</v>
      </c>
      <c r="H86">
        <f t="shared" si="3"/>
        <v>0.21653130659724695</v>
      </c>
      <c r="I86">
        <f t="shared" si="4"/>
        <v>0.2863857312990592</v>
      </c>
    </row>
    <row r="87" spans="2:9" outlineLevel="1" x14ac:dyDescent="0.25">
      <c r="B87">
        <f t="shared" si="7"/>
        <v>48</v>
      </c>
      <c r="C87">
        <f t="shared" si="5"/>
        <v>1.5978209047162135</v>
      </c>
      <c r="D87">
        <f t="shared" si="5"/>
        <v>1.4616255196069352</v>
      </c>
      <c r="E87">
        <f t="shared" si="5"/>
        <v>1.3952216206473194</v>
      </c>
      <c r="F87">
        <f t="shared" si="6"/>
        <v>1.3299883542443767</v>
      </c>
      <c r="G87">
        <f t="shared" si="2"/>
        <v>0.13619538510927831</v>
      </c>
      <c r="H87">
        <f t="shared" si="3"/>
        <v>0.20259928406889416</v>
      </c>
      <c r="I87">
        <f t="shared" si="4"/>
        <v>0.26783255047183685</v>
      </c>
    </row>
    <row r="88" spans="2:9" outlineLevel="1" x14ac:dyDescent="0.25">
      <c r="B88">
        <f t="shared" si="7"/>
        <v>49</v>
      </c>
      <c r="C88">
        <f t="shared" si="5"/>
        <v>1.4658907382717554</v>
      </c>
      <c r="D88">
        <f t="shared" si="5"/>
        <v>1.3384542657969696</v>
      </c>
      <c r="E88">
        <f t="shared" si="5"/>
        <v>1.2764092148007267</v>
      </c>
      <c r="F88">
        <f t="shared" si="6"/>
        <v>1.2155178329914935</v>
      </c>
      <c r="G88">
        <f t="shared" si="2"/>
        <v>0.12743647247478584</v>
      </c>
      <c r="H88">
        <f t="shared" si="3"/>
        <v>0.18948152347102876</v>
      </c>
      <c r="I88">
        <f t="shared" si="4"/>
        <v>0.2503729052802619</v>
      </c>
    </row>
    <row r="89" spans="2:9" outlineLevel="1" x14ac:dyDescent="0.25">
      <c r="B89">
        <f t="shared" si="7"/>
        <v>50</v>
      </c>
      <c r="C89">
        <f t="shared" si="5"/>
        <v>1.3448538883227112</v>
      </c>
      <c r="D89">
        <f t="shared" si="5"/>
        <v>1.2256626595517226</v>
      </c>
      <c r="E89">
        <f t="shared" si="5"/>
        <v>1.1677144759786071</v>
      </c>
      <c r="F89">
        <f t="shared" si="6"/>
        <v>1.1108996538242306</v>
      </c>
      <c r="G89">
        <f t="shared" si="2"/>
        <v>0.11919122877098864</v>
      </c>
      <c r="H89">
        <f t="shared" si="3"/>
        <v>0.17713941234410413</v>
      </c>
      <c r="I89">
        <f t="shared" si="4"/>
        <v>0.23395423449848063</v>
      </c>
    </row>
  </sheetData>
  <mergeCells count="3">
    <mergeCell ref="B36:B38"/>
    <mergeCell ref="C36:F36"/>
    <mergeCell ref="G36:I3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0"/>
  <sheetViews>
    <sheetView showGridLines="0" zoomScaleNormal="100" workbookViewId="0">
      <selection activeCell="R2" sqref="R2"/>
    </sheetView>
  </sheetViews>
  <sheetFormatPr defaultRowHeight="15" x14ac:dyDescent="0.25"/>
  <cols>
    <col min="2" max="2" width="12.28515625" customWidth="1"/>
    <col min="3" max="3" width="9.140625" customWidth="1"/>
    <col min="8" max="9" width="9.140625" customWidth="1"/>
  </cols>
  <sheetData>
    <row r="2" spans="1:4" ht="20.25" thickBot="1" x14ac:dyDescent="0.35">
      <c r="B2" s="22" t="s">
        <v>67</v>
      </c>
      <c r="C2" s="22"/>
      <c r="D2" s="22"/>
    </row>
    <row r="3" spans="1:4" ht="15.75" thickTop="1" x14ac:dyDescent="0.25"/>
    <row r="4" spans="1:4" x14ac:dyDescent="0.25">
      <c r="A4" t="s">
        <v>10</v>
      </c>
      <c r="B4" t="s">
        <v>56</v>
      </c>
    </row>
    <row r="6" spans="1:4" x14ac:dyDescent="0.25">
      <c r="A6" t="s">
        <v>10</v>
      </c>
      <c r="B6" t="s">
        <v>57</v>
      </c>
    </row>
    <row r="8" spans="1:4" x14ac:dyDescent="0.25">
      <c r="B8" t="s">
        <v>58</v>
      </c>
    </row>
    <row r="10" spans="1:4" x14ac:dyDescent="0.25">
      <c r="A10" t="s">
        <v>10</v>
      </c>
      <c r="B10" t="s">
        <v>6</v>
      </c>
    </row>
    <row r="15" spans="1:4" x14ac:dyDescent="0.25">
      <c r="B15" t="s">
        <v>59</v>
      </c>
    </row>
    <row r="21" spans="1:2" x14ac:dyDescent="0.25">
      <c r="A21" t="s">
        <v>10</v>
      </c>
      <c r="B21" t="s">
        <v>9</v>
      </c>
    </row>
    <row r="31" spans="1:2" ht="18" thickBot="1" x14ac:dyDescent="0.35">
      <c r="B31" s="21" t="s">
        <v>13</v>
      </c>
    </row>
    <row r="32" spans="1:2" ht="15.75" thickTop="1" x14ac:dyDescent="0.25">
      <c r="B32" t="s">
        <v>172</v>
      </c>
    </row>
    <row r="34" spans="2:9" x14ac:dyDescent="0.25">
      <c r="B34" t="s">
        <v>106</v>
      </c>
      <c r="C34" s="7">
        <v>5.5E-2</v>
      </c>
      <c r="D34" t="s">
        <v>126</v>
      </c>
    </row>
    <row r="36" spans="2:9" x14ac:dyDescent="0.25">
      <c r="B36" s="28" t="s">
        <v>125</v>
      </c>
      <c r="C36" s="26" t="s">
        <v>40</v>
      </c>
      <c r="D36" s="26"/>
      <c r="E36" s="26"/>
      <c r="F36" s="26"/>
      <c r="G36" s="26"/>
      <c r="H36" s="17"/>
      <c r="I36" s="17"/>
    </row>
    <row r="37" spans="2:9" x14ac:dyDescent="0.25">
      <c r="B37" s="28"/>
      <c r="C37" s="7">
        <v>3.5000000000000003E-2</v>
      </c>
      <c r="D37" s="7">
        <f>C37+0.01</f>
        <v>4.5000000000000005E-2</v>
      </c>
      <c r="E37" s="7">
        <f>D37+0.01</f>
        <v>5.5000000000000007E-2</v>
      </c>
      <c r="F37" s="7">
        <f>E37+0.01</f>
        <v>6.5000000000000002E-2</v>
      </c>
      <c r="G37" s="7">
        <f>F37+0.01</f>
        <v>7.4999999999999997E-2</v>
      </c>
      <c r="H37" s="18">
        <f>C37</f>
        <v>3.5000000000000003E-2</v>
      </c>
      <c r="I37" s="18">
        <f>G37</f>
        <v>7.4999999999999997E-2</v>
      </c>
    </row>
    <row r="38" spans="2:9" x14ac:dyDescent="0.25">
      <c r="B38">
        <v>30</v>
      </c>
      <c r="C38" s="8">
        <f>100*C$37/$C$34*(1-(1+$C$34)^(-1*$B38))+100/((1+$C$34)^$B38)</f>
        <v>70.932509657755887</v>
      </c>
      <c r="D38" s="8">
        <f t="shared" ref="D38:G53" si="0">100*D$37/$C$34*(1-(1+$C$34)^(-1*$B38))+100/((1+$C$34)^$B38)</f>
        <v>85.466254828877936</v>
      </c>
      <c r="E38" s="8">
        <f t="shared" si="0"/>
        <v>100</v>
      </c>
      <c r="F38" s="8">
        <f t="shared" si="0"/>
        <v>114.53374517112206</v>
      </c>
      <c r="G38" s="8">
        <f t="shared" si="0"/>
        <v>129.06749034224413</v>
      </c>
      <c r="H38" s="19">
        <f>C38</f>
        <v>70.932509657755887</v>
      </c>
      <c r="I38" s="19">
        <f>G38</f>
        <v>129.06749034224413</v>
      </c>
    </row>
    <row r="39" spans="2:9" x14ac:dyDescent="0.25">
      <c r="B39">
        <f>B38-1</f>
        <v>29</v>
      </c>
      <c r="C39" s="8">
        <f>100*C$37/$C$34*(1-(1+$C$34)^(-1*$B39))+100/((1+$C$34)^$B39)</f>
        <v>71.333797688932464</v>
      </c>
      <c r="D39" s="8">
        <f t="shared" si="0"/>
        <v>85.666898844466232</v>
      </c>
      <c r="E39" s="8">
        <f t="shared" si="0"/>
        <v>100.00000000000001</v>
      </c>
      <c r="F39" s="8">
        <f t="shared" si="0"/>
        <v>114.33310115553378</v>
      </c>
      <c r="G39" s="8">
        <f t="shared" si="0"/>
        <v>128.66620231106754</v>
      </c>
      <c r="H39" s="19"/>
      <c r="I39" s="19"/>
    </row>
    <row r="40" spans="2:9" x14ac:dyDescent="0.25">
      <c r="B40">
        <f>B39-1</f>
        <v>28</v>
      </c>
      <c r="C40" s="8">
        <f>100*C$37/$C$34*(1-(1+$C$34)^(-1*$B40))+100/((1+$C$34)^$B40)</f>
        <v>71.757156561823734</v>
      </c>
      <c r="D40" s="8">
        <f t="shared" si="0"/>
        <v>85.878578280911881</v>
      </c>
      <c r="E40" s="8">
        <f t="shared" si="0"/>
        <v>100.00000000000001</v>
      </c>
      <c r="F40" s="8">
        <f t="shared" si="0"/>
        <v>114.12142171908813</v>
      </c>
      <c r="G40" s="8">
        <f t="shared" si="0"/>
        <v>128.24284343817627</v>
      </c>
      <c r="H40" s="19"/>
      <c r="I40" s="19"/>
    </row>
    <row r="41" spans="2:9" x14ac:dyDescent="0.25">
      <c r="B41">
        <f>B40-1</f>
        <v>27</v>
      </c>
      <c r="C41" s="8">
        <f>100*C$37/$C$34*(1-(1+$C$34)^(-1*$B41))+100/((1+$C$34)^$B41)</f>
        <v>72.203800172724044</v>
      </c>
      <c r="D41" s="8">
        <f t="shared" si="0"/>
        <v>86.101900086362036</v>
      </c>
      <c r="E41" s="8">
        <f t="shared" si="0"/>
        <v>100.00000000000001</v>
      </c>
      <c r="F41" s="8">
        <f t="shared" si="0"/>
        <v>113.89809991363799</v>
      </c>
      <c r="G41" s="8">
        <f t="shared" si="0"/>
        <v>127.79619982727597</v>
      </c>
      <c r="H41" s="19">
        <f>C41</f>
        <v>72.203800172724044</v>
      </c>
      <c r="I41" s="19">
        <f>G41</f>
        <v>127.79619982727597</v>
      </c>
    </row>
    <row r="42" spans="2:9" x14ac:dyDescent="0.25">
      <c r="B42">
        <f t="shared" ref="B42:B50" si="1">B41-1</f>
        <v>26</v>
      </c>
      <c r="C42" s="8">
        <f t="shared" ref="C42:G57" si="2">100*C$37/$C$34*(1-(1+$C$34)^(-1*$B42))+100/((1+$C$34)^$B42)</f>
        <v>72.675009182223874</v>
      </c>
      <c r="D42" s="8">
        <f t="shared" si="0"/>
        <v>86.337504591111937</v>
      </c>
      <c r="E42" s="8">
        <f t="shared" si="0"/>
        <v>100.00000000000001</v>
      </c>
      <c r="F42" s="8">
        <f t="shared" si="0"/>
        <v>113.66249540888806</v>
      </c>
      <c r="G42" s="8">
        <f t="shared" si="0"/>
        <v>127.32499081777614</v>
      </c>
      <c r="H42" s="19"/>
      <c r="I42" s="19"/>
    </row>
    <row r="43" spans="2:9" x14ac:dyDescent="0.25">
      <c r="B43">
        <f t="shared" si="1"/>
        <v>25</v>
      </c>
      <c r="C43" s="8">
        <f t="shared" si="2"/>
        <v>73.172134687246171</v>
      </c>
      <c r="D43" s="8">
        <f t="shared" si="0"/>
        <v>86.586067343623085</v>
      </c>
      <c r="E43" s="8">
        <f t="shared" si="0"/>
        <v>100</v>
      </c>
      <c r="F43" s="8">
        <f t="shared" si="0"/>
        <v>113.4139326563769</v>
      </c>
      <c r="G43" s="8">
        <f t="shared" si="0"/>
        <v>126.82786531275381</v>
      </c>
      <c r="H43" s="19"/>
      <c r="I43" s="19"/>
    </row>
    <row r="44" spans="2:9" x14ac:dyDescent="0.25">
      <c r="B44">
        <f t="shared" si="1"/>
        <v>24</v>
      </c>
      <c r="C44" s="8">
        <f t="shared" si="2"/>
        <v>73.696602095044724</v>
      </c>
      <c r="D44" s="8">
        <f t="shared" si="0"/>
        <v>86.848301047522369</v>
      </c>
      <c r="E44" s="8">
        <f t="shared" si="0"/>
        <v>100</v>
      </c>
      <c r="F44" s="8">
        <f t="shared" si="0"/>
        <v>113.15169895247766</v>
      </c>
      <c r="G44" s="8">
        <f t="shared" si="0"/>
        <v>126.30339790495529</v>
      </c>
      <c r="H44" s="19">
        <f t="shared" ref="H44" si="3">C44</f>
        <v>73.696602095044724</v>
      </c>
      <c r="I44" s="19">
        <f t="shared" ref="I44" si="4">G44</f>
        <v>126.30339790495529</v>
      </c>
    </row>
    <row r="45" spans="2:9" x14ac:dyDescent="0.25">
      <c r="B45">
        <f t="shared" si="1"/>
        <v>23</v>
      </c>
      <c r="C45" s="8">
        <f t="shared" si="2"/>
        <v>74.249915210272178</v>
      </c>
      <c r="D45" s="8">
        <f t="shared" si="0"/>
        <v>87.124957605136103</v>
      </c>
      <c r="E45" s="8">
        <f t="shared" si="0"/>
        <v>100.00000000000001</v>
      </c>
      <c r="F45" s="8">
        <f t="shared" si="0"/>
        <v>112.87504239486391</v>
      </c>
      <c r="G45" s="8">
        <f t="shared" si="0"/>
        <v>125.75008478972784</v>
      </c>
      <c r="H45" s="19"/>
      <c r="I45" s="19"/>
    </row>
    <row r="46" spans="2:9" x14ac:dyDescent="0.25">
      <c r="B46">
        <f t="shared" si="1"/>
        <v>22</v>
      </c>
      <c r="C46" s="8">
        <f t="shared" si="2"/>
        <v>74.833660546837152</v>
      </c>
      <c r="D46" s="8">
        <f t="shared" si="0"/>
        <v>87.416830273418569</v>
      </c>
      <c r="E46" s="8">
        <f t="shared" si="0"/>
        <v>100</v>
      </c>
      <c r="F46" s="8">
        <f t="shared" si="0"/>
        <v>112.58316972658143</v>
      </c>
      <c r="G46" s="8">
        <f t="shared" si="0"/>
        <v>125.16633945316285</v>
      </c>
      <c r="H46" s="19"/>
      <c r="I46" s="19"/>
    </row>
    <row r="47" spans="2:9" x14ac:dyDescent="0.25">
      <c r="B47">
        <f t="shared" si="1"/>
        <v>21</v>
      </c>
      <c r="C47" s="8">
        <f t="shared" si="2"/>
        <v>75.449511876913192</v>
      </c>
      <c r="D47" s="8">
        <f t="shared" si="0"/>
        <v>87.72475593845661</v>
      </c>
      <c r="E47" s="8">
        <f t="shared" si="0"/>
        <v>100</v>
      </c>
      <c r="F47" s="8">
        <f t="shared" si="0"/>
        <v>112.27524406154342</v>
      </c>
      <c r="G47" s="8">
        <f t="shared" si="0"/>
        <v>124.55048812308684</v>
      </c>
      <c r="H47" s="19">
        <f t="shared" ref="H47" si="5">C47</f>
        <v>75.449511876913192</v>
      </c>
      <c r="I47" s="19">
        <f t="shared" ref="I47" si="6">G47</f>
        <v>124.55048812308684</v>
      </c>
    </row>
    <row r="48" spans="2:9" x14ac:dyDescent="0.25">
      <c r="B48">
        <f t="shared" si="1"/>
        <v>20</v>
      </c>
      <c r="C48" s="8">
        <f t="shared" si="2"/>
        <v>76.099235030143419</v>
      </c>
      <c r="D48" s="8">
        <f t="shared" si="0"/>
        <v>88.049617515071702</v>
      </c>
      <c r="E48" s="8">
        <f t="shared" si="0"/>
        <v>100</v>
      </c>
      <c r="F48" s="8">
        <f t="shared" si="0"/>
        <v>111.9503824849283</v>
      </c>
      <c r="G48" s="8">
        <f t="shared" si="0"/>
        <v>123.9007649698566</v>
      </c>
      <c r="H48" s="19"/>
      <c r="I48" s="19"/>
    </row>
    <row r="49" spans="2:9" x14ac:dyDescent="0.25">
      <c r="B49">
        <f t="shared" si="1"/>
        <v>19</v>
      </c>
      <c r="C49" s="8">
        <f t="shared" si="2"/>
        <v>76.784692956801308</v>
      </c>
      <c r="D49" s="8">
        <f t="shared" si="0"/>
        <v>88.39234647840064</v>
      </c>
      <c r="E49" s="8">
        <f t="shared" si="0"/>
        <v>100</v>
      </c>
      <c r="F49" s="8">
        <f t="shared" si="0"/>
        <v>111.60765352159933</v>
      </c>
      <c r="G49" s="8">
        <f t="shared" si="0"/>
        <v>123.21530704319869</v>
      </c>
      <c r="H49" s="19"/>
      <c r="I49" s="19"/>
    </row>
    <row r="50" spans="2:9" x14ac:dyDescent="0.25">
      <c r="B50">
        <f t="shared" si="1"/>
        <v>18</v>
      </c>
      <c r="C50" s="8">
        <f t="shared" si="2"/>
        <v>77.507851069425371</v>
      </c>
      <c r="D50" s="8">
        <f t="shared" si="0"/>
        <v>88.753925534712693</v>
      </c>
      <c r="E50" s="8">
        <f t="shared" si="0"/>
        <v>100</v>
      </c>
      <c r="F50" s="8">
        <f t="shared" si="0"/>
        <v>111.24607446528731</v>
      </c>
      <c r="G50" s="8">
        <f t="shared" si="0"/>
        <v>122.49214893057463</v>
      </c>
      <c r="H50" s="19">
        <f t="shared" ref="H50" si="7">C50</f>
        <v>77.507851069425371</v>
      </c>
      <c r="I50" s="19">
        <f t="shared" ref="I50" si="8">G50</f>
        <v>122.49214893057463</v>
      </c>
    </row>
    <row r="51" spans="2:9" x14ac:dyDescent="0.25">
      <c r="B51">
        <f t="shared" ref="B51:B59" si="9">B50-1</f>
        <v>17</v>
      </c>
      <c r="C51" s="8">
        <f t="shared" si="2"/>
        <v>78.270782878243779</v>
      </c>
      <c r="D51" s="8">
        <f t="shared" si="0"/>
        <v>89.135391439121889</v>
      </c>
      <c r="E51" s="8">
        <f t="shared" si="0"/>
        <v>100.00000000000001</v>
      </c>
      <c r="F51" s="8">
        <f t="shared" si="0"/>
        <v>110.86460856087811</v>
      </c>
      <c r="G51" s="8">
        <f t="shared" si="0"/>
        <v>121.72921712175625</v>
      </c>
      <c r="H51" s="19"/>
      <c r="I51" s="19"/>
    </row>
    <row r="52" spans="2:9" x14ac:dyDescent="0.25">
      <c r="B52">
        <f t="shared" si="9"/>
        <v>16</v>
      </c>
      <c r="C52" s="8">
        <f t="shared" si="2"/>
        <v>79.075675936547185</v>
      </c>
      <c r="D52" s="8">
        <f t="shared" si="0"/>
        <v>89.537837968273593</v>
      </c>
      <c r="E52" s="8">
        <f t="shared" si="0"/>
        <v>100</v>
      </c>
      <c r="F52" s="8">
        <f t="shared" si="0"/>
        <v>110.46216203172642</v>
      </c>
      <c r="G52" s="8">
        <f t="shared" si="0"/>
        <v>120.92432406345284</v>
      </c>
      <c r="H52" s="19"/>
      <c r="I52" s="19"/>
    </row>
    <row r="53" spans="2:9" x14ac:dyDescent="0.25">
      <c r="B53">
        <f t="shared" si="9"/>
        <v>15</v>
      </c>
      <c r="C53" s="8">
        <f t="shared" si="2"/>
        <v>79.924838113057262</v>
      </c>
      <c r="D53" s="8">
        <f t="shared" si="0"/>
        <v>89.962419056528631</v>
      </c>
      <c r="E53" s="8">
        <f t="shared" si="0"/>
        <v>100</v>
      </c>
      <c r="F53" s="8">
        <f t="shared" si="0"/>
        <v>110.03758094347137</v>
      </c>
      <c r="G53" s="8">
        <f t="shared" si="0"/>
        <v>120.07516188694274</v>
      </c>
      <c r="H53" s="19">
        <f t="shared" ref="H53" si="10">C53</f>
        <v>79.924838113057262</v>
      </c>
      <c r="I53" s="19">
        <f t="shared" ref="I53" si="11">G53</f>
        <v>120.07516188694274</v>
      </c>
    </row>
    <row r="54" spans="2:9" x14ac:dyDescent="0.25">
      <c r="B54">
        <f t="shared" si="9"/>
        <v>14</v>
      </c>
      <c r="C54" s="8">
        <f t="shared" si="2"/>
        <v>80.820704209275419</v>
      </c>
      <c r="D54" s="8">
        <f t="shared" si="2"/>
        <v>90.41035210463771</v>
      </c>
      <c r="E54" s="8">
        <f t="shared" si="2"/>
        <v>100</v>
      </c>
      <c r="F54" s="8">
        <f t="shared" si="2"/>
        <v>109.5896478953623</v>
      </c>
      <c r="G54" s="8">
        <f t="shared" si="2"/>
        <v>119.17929579072459</v>
      </c>
      <c r="H54" s="19"/>
      <c r="I54" s="19"/>
    </row>
    <row r="55" spans="2:9" x14ac:dyDescent="0.25">
      <c r="B55">
        <f t="shared" si="9"/>
        <v>13</v>
      </c>
      <c r="C55" s="8">
        <f t="shared" si="2"/>
        <v>81.765842940785561</v>
      </c>
      <c r="D55" s="8">
        <f t="shared" si="2"/>
        <v>90.882921470392773</v>
      </c>
      <c r="E55" s="8">
        <f t="shared" si="2"/>
        <v>100</v>
      </c>
      <c r="F55" s="8">
        <f t="shared" si="2"/>
        <v>109.11707852960721</v>
      </c>
      <c r="G55" s="8">
        <f t="shared" si="2"/>
        <v>118.23415705921443</v>
      </c>
      <c r="H55" s="19"/>
      <c r="I55" s="19"/>
    </row>
    <row r="56" spans="2:9" x14ac:dyDescent="0.25">
      <c r="B56">
        <f t="shared" si="9"/>
        <v>12</v>
      </c>
      <c r="C56" s="8">
        <f t="shared" si="2"/>
        <v>82.762964302528772</v>
      </c>
      <c r="D56" s="8">
        <f t="shared" si="2"/>
        <v>91.381482151264379</v>
      </c>
      <c r="E56" s="8">
        <f t="shared" si="2"/>
        <v>100</v>
      </c>
      <c r="F56" s="8">
        <f t="shared" si="2"/>
        <v>108.61851784873562</v>
      </c>
      <c r="G56" s="8">
        <f t="shared" si="2"/>
        <v>117.23703569747124</v>
      </c>
      <c r="H56" s="19">
        <f t="shared" ref="H56" si="12">C56</f>
        <v>82.762964302528772</v>
      </c>
      <c r="I56" s="19">
        <f t="shared" ref="I56" si="13">G56</f>
        <v>117.23703569747124</v>
      </c>
    </row>
    <row r="57" spans="2:9" x14ac:dyDescent="0.25">
      <c r="B57">
        <f t="shared" si="9"/>
        <v>11</v>
      </c>
      <c r="C57" s="8">
        <f t="shared" si="2"/>
        <v>83.814927339167852</v>
      </c>
      <c r="D57" s="8">
        <f t="shared" si="2"/>
        <v>91.907463669583933</v>
      </c>
      <c r="E57" s="8">
        <f t="shared" si="2"/>
        <v>100.00000000000001</v>
      </c>
      <c r="F57" s="8">
        <f t="shared" si="2"/>
        <v>108.0925363304161</v>
      </c>
      <c r="G57" s="8">
        <f t="shared" si="2"/>
        <v>116.18507266083216</v>
      </c>
      <c r="H57" s="19"/>
      <c r="I57" s="19"/>
    </row>
    <row r="58" spans="2:9" x14ac:dyDescent="0.25">
      <c r="B58">
        <f t="shared" si="9"/>
        <v>10</v>
      </c>
      <c r="C58" s="8">
        <f t="shared" ref="C58:G68" si="14">100*C$37/$C$34*(1-(1+$C$34)^(-1*$B58))+100/((1+$C$34)^$B58)</f>
        <v>84.924748342822085</v>
      </c>
      <c r="D58" s="8">
        <f t="shared" si="14"/>
        <v>92.462374171411042</v>
      </c>
      <c r="E58" s="8">
        <f t="shared" si="14"/>
        <v>100</v>
      </c>
      <c r="F58" s="8">
        <f t="shared" si="14"/>
        <v>107.53762582858897</v>
      </c>
      <c r="G58" s="8">
        <f t="shared" si="14"/>
        <v>115.07525165717793</v>
      </c>
      <c r="H58" s="19"/>
      <c r="I58" s="19"/>
    </row>
    <row r="59" spans="2:9" x14ac:dyDescent="0.25">
      <c r="B59">
        <f t="shared" si="9"/>
        <v>9</v>
      </c>
      <c r="C59" s="8">
        <f t="shared" si="14"/>
        <v>86.095609501677288</v>
      </c>
      <c r="D59" s="8">
        <f t="shared" si="14"/>
        <v>93.047804750838651</v>
      </c>
      <c r="E59" s="8">
        <f t="shared" si="14"/>
        <v>100</v>
      </c>
      <c r="F59" s="8">
        <f t="shared" si="14"/>
        <v>106.95219524916135</v>
      </c>
      <c r="G59" s="8">
        <f t="shared" si="14"/>
        <v>113.9043904983227</v>
      </c>
      <c r="H59" s="19">
        <f t="shared" ref="H59" si="15">C59</f>
        <v>86.095609501677288</v>
      </c>
      <c r="I59" s="19">
        <f t="shared" ref="I59" si="16">G59</f>
        <v>113.9043904983227</v>
      </c>
    </row>
    <row r="60" spans="2:9" x14ac:dyDescent="0.25">
      <c r="B60">
        <f t="shared" ref="B60:B67" si="17">B59-1</f>
        <v>8</v>
      </c>
      <c r="C60" s="8">
        <f t="shared" si="14"/>
        <v>87.330868024269535</v>
      </c>
      <c r="D60" s="8">
        <f t="shared" si="14"/>
        <v>93.665434012134767</v>
      </c>
      <c r="E60" s="8">
        <f t="shared" si="14"/>
        <v>100</v>
      </c>
      <c r="F60" s="8">
        <f t="shared" si="14"/>
        <v>106.33456598786523</v>
      </c>
      <c r="G60" s="8">
        <f t="shared" si="14"/>
        <v>112.66913197573047</v>
      </c>
      <c r="H60" s="19"/>
      <c r="I60" s="19"/>
    </row>
    <row r="61" spans="2:9" x14ac:dyDescent="0.25">
      <c r="B61">
        <f t="shared" si="17"/>
        <v>7</v>
      </c>
      <c r="C61" s="8">
        <f t="shared" si="14"/>
        <v>88.634065765604376</v>
      </c>
      <c r="D61" s="8">
        <f t="shared" si="14"/>
        <v>94.317032882802195</v>
      </c>
      <c r="E61" s="8">
        <f t="shared" si="14"/>
        <v>100.00000000000001</v>
      </c>
      <c r="F61" s="8">
        <f t="shared" si="14"/>
        <v>105.68296711719782</v>
      </c>
      <c r="G61" s="8">
        <f t="shared" si="14"/>
        <v>111.36593423439564</v>
      </c>
      <c r="H61" s="19"/>
      <c r="I61" s="19"/>
    </row>
    <row r="62" spans="2:9" x14ac:dyDescent="0.25">
      <c r="B62">
        <f t="shared" si="17"/>
        <v>6</v>
      </c>
      <c r="C62" s="8">
        <f t="shared" si="14"/>
        <v>90.008939382712612</v>
      </c>
      <c r="D62" s="8">
        <f t="shared" si="14"/>
        <v>95.004469691356306</v>
      </c>
      <c r="E62" s="8">
        <f t="shared" si="14"/>
        <v>100.00000000000001</v>
      </c>
      <c r="F62" s="8">
        <f t="shared" si="14"/>
        <v>104.99553030864371</v>
      </c>
      <c r="G62" s="8">
        <f t="shared" si="14"/>
        <v>109.99106061728742</v>
      </c>
      <c r="H62" s="19">
        <f t="shared" ref="H62" si="18">C62</f>
        <v>90.008939382712612</v>
      </c>
      <c r="I62" s="19">
        <f t="shared" ref="I62" si="19">G62</f>
        <v>109.99106061728742</v>
      </c>
    </row>
    <row r="63" spans="2:9" x14ac:dyDescent="0.25">
      <c r="B63">
        <f t="shared" si="17"/>
        <v>5</v>
      </c>
      <c r="C63" s="8">
        <f t="shared" si="14"/>
        <v>91.459431048761786</v>
      </c>
      <c r="D63" s="8">
        <f t="shared" si="14"/>
        <v>95.729715524380893</v>
      </c>
      <c r="E63" s="8">
        <f t="shared" si="14"/>
        <v>100</v>
      </c>
      <c r="F63" s="8">
        <f t="shared" si="14"/>
        <v>104.27028447561909</v>
      </c>
      <c r="G63" s="8">
        <f t="shared" si="14"/>
        <v>108.5405689512382</v>
      </c>
      <c r="H63" s="19"/>
      <c r="I63" s="19"/>
    </row>
    <row r="64" spans="2:9" x14ac:dyDescent="0.25">
      <c r="B64">
        <f t="shared" si="17"/>
        <v>4</v>
      </c>
      <c r="C64" s="8">
        <f t="shared" si="14"/>
        <v>92.989699756443684</v>
      </c>
      <c r="D64" s="8">
        <f t="shared" si="14"/>
        <v>96.494849878221842</v>
      </c>
      <c r="E64" s="8">
        <f t="shared" si="14"/>
        <v>100</v>
      </c>
      <c r="F64" s="8">
        <f t="shared" si="14"/>
        <v>103.50515012177814</v>
      </c>
      <c r="G64" s="8">
        <f t="shared" si="14"/>
        <v>107.0103002435563</v>
      </c>
      <c r="H64" s="19"/>
      <c r="I64" s="19"/>
    </row>
    <row r="65" spans="2:9" x14ac:dyDescent="0.25">
      <c r="B65">
        <f t="shared" si="17"/>
        <v>3</v>
      </c>
      <c r="C65" s="8">
        <f t="shared" si="14"/>
        <v>94.604133243048096</v>
      </c>
      <c r="D65" s="8">
        <f t="shared" si="14"/>
        <v>97.302066621524062</v>
      </c>
      <c r="E65" s="8">
        <f t="shared" si="14"/>
        <v>100</v>
      </c>
      <c r="F65" s="8">
        <f t="shared" si="14"/>
        <v>102.69793337847595</v>
      </c>
      <c r="G65" s="8">
        <f t="shared" si="14"/>
        <v>105.3958667569519</v>
      </c>
      <c r="H65" s="19">
        <f t="shared" ref="H65" si="20">C65</f>
        <v>94.604133243048096</v>
      </c>
      <c r="I65" s="19">
        <f t="shared" ref="I65" si="21">G65</f>
        <v>105.3958667569519</v>
      </c>
    </row>
    <row r="66" spans="2:9" x14ac:dyDescent="0.25">
      <c r="B66">
        <f t="shared" si="17"/>
        <v>2</v>
      </c>
      <c r="C66" s="8">
        <f t="shared" si="14"/>
        <v>96.307360571415728</v>
      </c>
      <c r="D66" s="8">
        <f t="shared" si="14"/>
        <v>98.153680285707864</v>
      </c>
      <c r="E66" s="8">
        <f t="shared" si="14"/>
        <v>99.999999999999986</v>
      </c>
      <c r="F66" s="8">
        <f t="shared" si="14"/>
        <v>101.84631971429212</v>
      </c>
      <c r="G66" s="8">
        <f t="shared" si="14"/>
        <v>103.69263942858424</v>
      </c>
      <c r="H66" s="19"/>
      <c r="I66" s="19"/>
    </row>
    <row r="67" spans="2:9" x14ac:dyDescent="0.25">
      <c r="B67">
        <f t="shared" si="17"/>
        <v>1</v>
      </c>
      <c r="C67" s="8">
        <f t="shared" si="14"/>
        <v>98.104265402843609</v>
      </c>
      <c r="D67" s="8">
        <f t="shared" si="14"/>
        <v>99.052132701421797</v>
      </c>
      <c r="E67" s="8">
        <f t="shared" si="14"/>
        <v>100</v>
      </c>
      <c r="F67" s="8">
        <f t="shared" si="14"/>
        <v>100.9478672985782</v>
      </c>
      <c r="G67" s="8">
        <f t="shared" si="14"/>
        <v>101.89573459715641</v>
      </c>
      <c r="H67" s="19"/>
      <c r="I67" s="19"/>
    </row>
    <row r="68" spans="2:9" x14ac:dyDescent="0.25">
      <c r="B68">
        <f t="shared" ref="B68" si="22">B67-1</f>
        <v>0</v>
      </c>
      <c r="C68" s="8">
        <f t="shared" si="14"/>
        <v>100</v>
      </c>
      <c r="D68" s="8">
        <f t="shared" si="14"/>
        <v>100</v>
      </c>
      <c r="E68" s="8">
        <f t="shared" si="14"/>
        <v>100</v>
      </c>
      <c r="F68" s="8">
        <f t="shared" si="14"/>
        <v>100</v>
      </c>
      <c r="G68" s="8">
        <f t="shared" si="14"/>
        <v>100</v>
      </c>
      <c r="H68" s="19"/>
      <c r="I68" s="19"/>
    </row>
    <row r="70" spans="2:9" ht="20.25" thickBot="1" x14ac:dyDescent="0.35">
      <c r="B70" s="24" t="s">
        <v>66</v>
      </c>
      <c r="C70" s="22"/>
      <c r="D70" s="22"/>
      <c r="E70" s="22"/>
      <c r="F70" s="22"/>
      <c r="G70" s="22"/>
    </row>
    <row r="71" spans="2:9" ht="15.75" thickTop="1" x14ac:dyDescent="0.25"/>
    <row r="72" spans="2:9" ht="18" thickBot="1" x14ac:dyDescent="0.35">
      <c r="B72" s="21" t="s">
        <v>173</v>
      </c>
      <c r="C72" s="21"/>
      <c r="D72" s="21"/>
    </row>
    <row r="73" spans="2:9" ht="15.75" thickTop="1" x14ac:dyDescent="0.25"/>
    <row r="74" spans="2:9" x14ac:dyDescent="0.25">
      <c r="B74" t="s">
        <v>60</v>
      </c>
    </row>
    <row r="77" spans="2:9" x14ac:dyDescent="0.25">
      <c r="B77" t="s">
        <v>61</v>
      </c>
    </row>
    <row r="79" spans="2:9" x14ac:dyDescent="0.25">
      <c r="B79" t="s">
        <v>178</v>
      </c>
    </row>
    <row r="81" spans="2:6" ht="18" thickBot="1" x14ac:dyDescent="0.35">
      <c r="B81" s="21" t="s">
        <v>13</v>
      </c>
    </row>
    <row r="82" spans="2:6" ht="15.75" thickTop="1" x14ac:dyDescent="0.25">
      <c r="B82" t="s">
        <v>127</v>
      </c>
      <c r="E82" s="15" t="s">
        <v>47</v>
      </c>
      <c r="F82" t="s">
        <v>128</v>
      </c>
    </row>
    <row r="100" spans="2:2" ht="18" thickBot="1" x14ac:dyDescent="0.35">
      <c r="B100" s="21" t="s">
        <v>13</v>
      </c>
    </row>
    <row r="101" spans="2:2" ht="15.75" thickTop="1" x14ac:dyDescent="0.25">
      <c r="B101" t="s">
        <v>130</v>
      </c>
    </row>
    <row r="103" spans="2:2" x14ac:dyDescent="0.25">
      <c r="B103" t="s">
        <v>131</v>
      </c>
    </row>
    <row r="114" spans="2:7" ht="20.25" thickBot="1" x14ac:dyDescent="0.35">
      <c r="B114" s="22" t="s">
        <v>179</v>
      </c>
      <c r="C114" s="22"/>
      <c r="D114" s="22"/>
      <c r="E114" s="22"/>
      <c r="F114" s="22"/>
      <c r="G114" s="22"/>
    </row>
    <row r="115" spans="2:7" ht="15.75" thickTop="1" x14ac:dyDescent="0.25"/>
    <row r="116" spans="2:7" ht="18" thickBot="1" x14ac:dyDescent="0.35">
      <c r="B116" s="21" t="s">
        <v>13</v>
      </c>
    </row>
    <row r="117" spans="2:7" ht="15.75" thickTop="1" x14ac:dyDescent="0.25">
      <c r="B117" t="s">
        <v>170</v>
      </c>
    </row>
    <row r="119" spans="2:7" ht="20.25" thickBot="1" x14ac:dyDescent="0.35">
      <c r="B119" s="22" t="s">
        <v>129</v>
      </c>
      <c r="C119" s="22"/>
      <c r="D119" s="22"/>
      <c r="E119" s="22"/>
    </row>
    <row r="120" spans="2:7" ht="15.75" thickTop="1" x14ac:dyDescent="0.25"/>
  </sheetData>
  <mergeCells count="2">
    <mergeCell ref="C36:G36"/>
    <mergeCell ref="B36:B3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showGridLines="0" workbookViewId="0">
      <selection activeCell="R2" sqref="R2"/>
    </sheetView>
  </sheetViews>
  <sheetFormatPr defaultRowHeight="15" x14ac:dyDescent="0.25"/>
  <cols>
    <col min="2" max="2" width="9" customWidth="1"/>
    <col min="3" max="3" width="12.42578125" bestFit="1" customWidth="1"/>
    <col min="4" max="4" width="16.42578125" bestFit="1" customWidth="1"/>
  </cols>
  <sheetData>
    <row r="2" spans="2:4" ht="20.25" thickBot="1" x14ac:dyDescent="0.35">
      <c r="B2" s="22" t="s">
        <v>65</v>
      </c>
      <c r="C2" s="22"/>
    </row>
    <row r="3" spans="2:4" ht="15.75" thickTop="1" x14ac:dyDescent="0.25"/>
    <row r="15" spans="2:4" ht="18" thickBot="1" x14ac:dyDescent="0.35">
      <c r="B15" s="21" t="s">
        <v>13</v>
      </c>
    </row>
    <row r="16" spans="2:4" ht="15.75" thickTop="1" x14ac:dyDescent="0.25">
      <c r="B16" t="s">
        <v>62</v>
      </c>
      <c r="C16" t="s">
        <v>63</v>
      </c>
      <c r="D16" t="s">
        <v>64</v>
      </c>
    </row>
    <row r="17" spans="2:6" x14ac:dyDescent="0.25">
      <c r="B17">
        <v>5</v>
      </c>
      <c r="C17">
        <f>100+(15+0.5)/100</f>
        <v>100.155</v>
      </c>
      <c r="D17">
        <f>DOLLARDE(C17,32)</f>
        <v>100.484375</v>
      </c>
      <c r="E17">
        <f>100+15*1/32+1/64</f>
        <v>100.484375</v>
      </c>
      <c r="F17" s="15" t="s">
        <v>152</v>
      </c>
    </row>
    <row r="18" spans="2:6" x14ac:dyDescent="0.25">
      <c r="B18">
        <v>5</v>
      </c>
      <c r="C18">
        <f>DOLLARFR(D18,32)</f>
        <v>100.155</v>
      </c>
      <c r="D18">
        <v>100.484375</v>
      </c>
      <c r="F18" s="15" t="s">
        <v>153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showGridLines="0" workbookViewId="0">
      <selection activeCell="R2" sqref="R2"/>
    </sheetView>
  </sheetViews>
  <sheetFormatPr defaultRowHeight="15" x14ac:dyDescent="0.25"/>
  <sheetData>
    <row r="2" spans="1:3" ht="20.25" thickBot="1" x14ac:dyDescent="0.35">
      <c r="B2" s="22" t="s">
        <v>72</v>
      </c>
    </row>
    <row r="3" spans="1:3" ht="15.75" thickTop="1" x14ac:dyDescent="0.25"/>
    <row r="4" spans="1:3" x14ac:dyDescent="0.25">
      <c r="A4" t="s">
        <v>10</v>
      </c>
      <c r="B4" t="s">
        <v>69</v>
      </c>
    </row>
    <row r="6" spans="1:3" x14ac:dyDescent="0.25">
      <c r="A6" t="s">
        <v>10</v>
      </c>
      <c r="B6" t="s">
        <v>70</v>
      </c>
    </row>
    <row r="8" spans="1:3" ht="18" thickBot="1" x14ac:dyDescent="0.35">
      <c r="B8" s="21" t="s">
        <v>92</v>
      </c>
      <c r="C8" s="21"/>
    </row>
    <row r="9" spans="1:3" ht="15.75" thickTop="1" x14ac:dyDescent="0.25"/>
    <row r="10" spans="1:3" x14ac:dyDescent="0.25">
      <c r="B10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0a. Title</vt:lpstr>
      <vt:lpstr>0b. Contents</vt:lpstr>
      <vt:lpstr>0c. References</vt:lpstr>
      <vt:lpstr>1a. Compounding</vt:lpstr>
      <vt:lpstr>1b. Annuities</vt:lpstr>
      <vt:lpstr>1c. Present values</vt:lpstr>
      <vt:lpstr>2a. Yield to maturity</vt:lpstr>
      <vt:lpstr>2b. Price quotations</vt:lpstr>
      <vt:lpstr>2c. Zero-coupon bond</vt:lpstr>
      <vt:lpstr>2d. Coupon bond</vt:lpstr>
      <vt:lpstr>2e. Price-yield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Anton</cp:lastModifiedBy>
  <dcterms:created xsi:type="dcterms:W3CDTF">2014-10-08T07:00:55Z</dcterms:created>
  <dcterms:modified xsi:type="dcterms:W3CDTF">2015-10-17T06:00:47Z</dcterms:modified>
</cp:coreProperties>
</file>