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mir\OneDrive\Documents\UTK Spring '24\Gaming\"/>
    </mc:Choice>
  </mc:AlternateContent>
  <xr:revisionPtr revIDLastSave="0" documentId="13_ncr:1_{0A911279-EBC2-4A2F-822F-36A70733E07F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J4" i="1" s="1"/>
  <c r="E5" i="1"/>
  <c r="G5" i="1" s="1"/>
  <c r="E6" i="1"/>
  <c r="H6" i="1" s="1"/>
  <c r="E7" i="1"/>
  <c r="J7" i="1" s="1"/>
  <c r="E8" i="1"/>
  <c r="G8" i="1" s="1"/>
  <c r="E9" i="1"/>
  <c r="H9" i="1" s="1"/>
  <c r="E3" i="1"/>
  <c r="J3" i="1" s="1"/>
  <c r="F32" i="1" a="1"/>
  <c r="F14" i="1" a="1"/>
  <c r="G27" i="1" a="1"/>
  <c r="G28" i="1" a="1"/>
  <c r="F27" i="1" a="1"/>
  <c r="F25" i="1" a="1"/>
  <c r="F29" i="1" a="1"/>
  <c r="E19" i="1" a="1"/>
  <c r="E25" i="1" a="1"/>
  <c r="E28" i="1" a="1"/>
  <c r="E26" i="1" a="1"/>
  <c r="D26" i="1" a="1"/>
  <c r="D27" i="1" a="1"/>
  <c r="F26" i="1" a="1"/>
  <c r="F28" i="1" a="1"/>
  <c r="I27" i="1" a="1"/>
  <c r="I25" i="1" a="1"/>
  <c r="I29" i="1" a="1"/>
  <c r="I28" i="1" a="1"/>
  <c r="E27" i="1" a="1"/>
  <c r="E29" i="1" a="1"/>
  <c r="D28" i="1" a="1"/>
  <c r="D25" i="1" a="1"/>
  <c r="I26" i="1" a="1"/>
  <c r="H25" i="1" a="1"/>
  <c r="H29" i="1" a="1"/>
  <c r="H27" i="1" a="1"/>
  <c r="H26" i="1" a="1"/>
  <c r="H28" i="1" a="1"/>
  <c r="D29" i="1" a="1"/>
  <c r="I24" i="1" a="1"/>
  <c r="H24" i="1" a="1"/>
  <c r="G24" i="1" a="1"/>
  <c r="F24" i="1" a="1"/>
  <c r="E24" i="1" a="1"/>
  <c r="D24" i="1" a="1"/>
  <c r="E16" i="1" a="1"/>
  <c r="G29" i="1" a="1"/>
  <c r="G25" i="1" a="1"/>
  <c r="G26" i="1" a="1"/>
  <c r="F32" i="1" l="1"/>
  <c r="F14" i="1"/>
  <c r="I26" i="1"/>
  <c r="I28" i="1"/>
  <c r="I29" i="1"/>
  <c r="I25" i="1"/>
  <c r="I27" i="1"/>
  <c r="H28" i="1"/>
  <c r="H26" i="1"/>
  <c r="H27" i="1"/>
  <c r="H29" i="1"/>
  <c r="H25" i="1"/>
  <c r="G28" i="1"/>
  <c r="G27" i="1"/>
  <c r="G26" i="1"/>
  <c r="G25" i="1"/>
  <c r="G29" i="1"/>
  <c r="F28" i="1"/>
  <c r="F26" i="1"/>
  <c r="F29" i="1"/>
  <c r="F25" i="1"/>
  <c r="F27" i="1"/>
  <c r="E29" i="1"/>
  <c r="E27" i="1"/>
  <c r="E26" i="1"/>
  <c r="E28" i="1"/>
  <c r="E25" i="1"/>
  <c r="D29" i="1"/>
  <c r="D27" i="1"/>
  <c r="D25" i="1"/>
  <c r="D26" i="1"/>
  <c r="D28" i="1"/>
  <c r="I24" i="1"/>
  <c r="H24" i="1"/>
  <c r="G24" i="1"/>
  <c r="F24" i="1"/>
  <c r="E24" i="1"/>
  <c r="D24" i="1"/>
  <c r="F9" i="1"/>
  <c r="H8" i="1"/>
  <c r="H7" i="1"/>
  <c r="I9" i="1"/>
  <c r="J8" i="1"/>
  <c r="E19" i="1"/>
  <c r="E16" i="1"/>
  <c r="H3" i="1"/>
  <c r="I6" i="1"/>
  <c r="F8" i="1"/>
  <c r="I7" i="1"/>
  <c r="I4" i="1"/>
  <c r="I8" i="1"/>
  <c r="J9" i="1"/>
  <c r="H5" i="1"/>
  <c r="H4" i="1"/>
  <c r="F7" i="1"/>
  <c r="F6" i="1"/>
  <c r="F5" i="1"/>
  <c r="F4" i="1"/>
  <c r="I5" i="1"/>
  <c r="F3" i="1"/>
  <c r="G9" i="1"/>
  <c r="I3" i="1"/>
  <c r="G7" i="1"/>
  <c r="G6" i="1"/>
  <c r="J6" i="1"/>
  <c r="J5" i="1"/>
  <c r="G4" i="1"/>
  <c r="G3" i="1"/>
  <c r="G19" i="1" a="1"/>
  <c r="G17" i="1" a="1"/>
  <c r="G15" i="1" a="1"/>
  <c r="E15" i="1" a="1"/>
  <c r="E14" i="1" a="1"/>
  <c r="F18" i="1" a="1"/>
  <c r="D16" i="1" a="1"/>
  <c r="G18" i="1" a="1"/>
  <c r="G16" i="1" a="1"/>
  <c r="E18" i="1" a="1"/>
  <c r="F16" i="1" a="1"/>
  <c r="F19" i="1" a="1"/>
  <c r="F15" i="1" a="1"/>
  <c r="D18" i="1" a="1"/>
  <c r="G14" i="1" a="1"/>
  <c r="F17" i="1" a="1"/>
  <c r="E17" i="1" a="1"/>
  <c r="D14" i="1" a="1"/>
  <c r="D19" i="1" a="1"/>
  <c r="D15" i="1" a="1"/>
  <c r="D17" i="1" a="1"/>
  <c r="E18" i="1" l="1"/>
  <c r="E14" i="1"/>
  <c r="E15" i="1"/>
  <c r="G16" i="1"/>
  <c r="G18" i="1"/>
  <c r="G15" i="1"/>
  <c r="G17" i="1"/>
  <c r="G19" i="1"/>
  <c r="G14" i="1"/>
  <c r="D15" i="1"/>
  <c r="D16" i="1"/>
  <c r="D18" i="1"/>
  <c r="D17" i="1"/>
  <c r="D19" i="1"/>
  <c r="D14" i="1"/>
  <c r="E17" i="1"/>
  <c r="F15" i="1"/>
  <c r="F17" i="1"/>
  <c r="F19" i="1"/>
  <c r="F16" i="1"/>
  <c r="F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<sst xmlns="http://schemas.openxmlformats.org/spreadsheetml/2006/main" count="55" uniqueCount="28">
  <si>
    <t>P_A_S_SS</t>
  </si>
  <si>
    <t>Gun</t>
  </si>
  <si>
    <t>0.50 M2</t>
  </si>
  <si>
    <t>0.50 M3</t>
  </si>
  <si>
    <t>0.60 T17E3</t>
  </si>
  <si>
    <t>20mm M2</t>
  </si>
  <si>
    <t>20mm M3</t>
  </si>
  <si>
    <t>30mm Mk108</t>
  </si>
  <si>
    <t>30mm Mk103</t>
  </si>
  <si>
    <t>rpm</t>
  </si>
  <si>
    <t>P_A_S_SS/Minute</t>
  </si>
  <si>
    <t>8x</t>
  </si>
  <si>
    <t>6x</t>
  </si>
  <si>
    <t>1x</t>
  </si>
  <si>
    <t>2x</t>
  </si>
  <si>
    <t>4x</t>
  </si>
  <si>
    <t>M2</t>
  </si>
  <si>
    <t>M3</t>
  </si>
  <si>
    <t>1x PASSS/min</t>
  </si>
  <si>
    <t>2x PASSS/min</t>
  </si>
  <si>
    <t>4x PASSS/min</t>
  </si>
  <si>
    <t>6x PASSS/min</t>
  </si>
  <si>
    <t>8x PASSS/min</t>
  </si>
  <si>
    <t>0.50 Cal Config</t>
  </si>
  <si>
    <t xml:space="preserve">1x </t>
  </si>
  <si>
    <t>Initial P_A_S_SS/min Calculations</t>
  </si>
  <si>
    <t xml:space="preserve">German 30mm/0.50 Cal P_A_S_SS/min Ratios </t>
  </si>
  <si>
    <t xml:space="preserve">American 20mm/0.50 Cal P_A_S_SS/min Ratios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</si>
</sst>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BEC72-E565-4DD1-910D-F57C34C20F9C}" name="Table1" displayName="Table1" ref="B2:J9" totalsRowShown="0">
  <autoFilter ref="B2:J9" xr:uid="{CA4BEC72-E565-4DD1-910D-F57C34C20F9C}"/>
  <tableColumns count="9">
    <tableColumn id="1" xr3:uid="{092DD76B-C7BD-48C3-B204-EBCD844439FE}" name="Gun"/>
    <tableColumn id="2" xr3:uid="{90916471-24D2-4D1C-8FDB-64707CF9C715}" name="P_A_S_SS"/>
    <tableColumn id="3" xr3:uid="{FAE68FBD-4032-49AD-A7B3-914F73AFC688}" name="rpm"/>
    <tableColumn id="4" xr3:uid="{34B7BD10-3A4F-4479-B54E-682D4BDC7DCD}" name="P_A_S_SS/Minute">
      <calculatedColumnFormula>C3*D3</calculatedColumnFormula>
    </tableColumn>
    <tableColumn id="5" xr3:uid="{E159CCE7-0A2A-4EB4-9BF4-1801E6AB294F}" name="1x PASSS/min" dataDxfId="4">
      <calculatedColumnFormula>Table1[[#This Row],[P_A_S_SS/Minute]]*1</calculatedColumnFormula>
    </tableColumn>
    <tableColumn id="6" xr3:uid="{B849BF8C-83BD-4F3E-8097-8CEE6BE34F37}" name="2x PASSS/min" dataDxfId="3">
      <calculatedColumnFormula>Table1[[#This Row],[P_A_S_SS/Minute]]*2</calculatedColumnFormula>
    </tableColumn>
    <tableColumn id="7" xr3:uid="{A83DE372-AE81-456E-8DB2-65D7CDBBCABD}" name="4x PASSS/min" dataDxfId="2">
      <calculatedColumnFormula>Table1[[#This Row],[P_A_S_SS/Minute]]*4</calculatedColumnFormula>
    </tableColumn>
    <tableColumn id="8" xr3:uid="{D1BF9521-D9D5-4A53-8064-D084988E669E}" name="6x PASSS/min" dataDxfId="1">
      <calculatedColumnFormula>Table1[[#This Row],[P_A_S_SS/Minute]]*6</calculatedColumnFormula>
    </tableColumn>
    <tableColumn id="9" xr3:uid="{1C712E79-B8F9-4C8C-959C-3262C3242CB9}" name="8x PASSS/min" dataDxfId="0">
      <calculatedColumnFormula>Table1[[#This Row],[P_A_S_SS/Minute]]*8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2"/>
  <sheetViews>
    <sheetView tabSelected="1" workbookViewId="0">
      <selection activeCell="D14" sqref="D14"/>
    </sheetView>
  </sheetViews>
  <sheetFormatPr defaultRowHeight="14.5" x14ac:dyDescent="0.35"/>
  <cols>
    <col min="1" max="1" width="14.1796875" customWidth="1"/>
    <col min="2" max="2" width="13.6328125" customWidth="1"/>
    <col min="3" max="3" width="12.36328125" customWidth="1"/>
    <col min="5" max="5" width="17.7265625" customWidth="1"/>
    <col min="6" max="6" width="14" customWidth="1"/>
    <col min="7" max="7" width="14.54296875" customWidth="1"/>
    <col min="8" max="8" width="15.08984375" customWidth="1"/>
    <col min="9" max="9" width="14.453125" customWidth="1"/>
    <col min="10" max="10" width="15.453125" customWidth="1"/>
  </cols>
  <sheetData>
    <row r="1" spans="2:10" x14ac:dyDescent="0.35">
      <c r="B1" s="3" t="s">
        <v>25</v>
      </c>
      <c r="C1" s="3"/>
      <c r="D1" s="3"/>
      <c r="E1" s="3"/>
      <c r="F1" s="3"/>
      <c r="G1" s="3"/>
      <c r="H1" s="3"/>
      <c r="I1" s="3"/>
      <c r="J1" s="3"/>
    </row>
    <row r="2" spans="2:10" x14ac:dyDescent="0.35">
      <c r="B2" t="s">
        <v>1</v>
      </c>
      <c r="C2" t="s">
        <v>0</v>
      </c>
      <c r="D2" t="s">
        <v>9</v>
      </c>
      <c r="E2" t="s">
        <v>10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2:10" x14ac:dyDescent="0.35">
      <c r="B3" t="s">
        <v>2</v>
      </c>
      <c r="C3">
        <v>5.0000000000000001E-3</v>
      </c>
      <c r="D3">
        <v>800</v>
      </c>
      <c r="E3">
        <f>C3*D3</f>
        <v>4</v>
      </c>
      <c r="F3">
        <f>Table1[[#This Row],[P_A_S_SS/Minute]]*1</f>
        <v>4</v>
      </c>
      <c r="G3">
        <f>Table1[[#This Row],[P_A_S_SS/Minute]]*2</f>
        <v>8</v>
      </c>
      <c r="H3">
        <f>Table1[[#This Row],[P_A_S_SS/Minute]]*4</f>
        <v>16</v>
      </c>
      <c r="I3">
        <f>Table1[[#This Row],[P_A_S_SS/Minute]]*6</f>
        <v>24</v>
      </c>
      <c r="J3">
        <f>Table1[[#This Row],[P_A_S_SS/Minute]]*8</f>
        <v>32</v>
      </c>
    </row>
    <row r="4" spans="2:10" x14ac:dyDescent="0.35">
      <c r="B4" t="s">
        <v>3</v>
      </c>
      <c r="C4">
        <v>5.0000000000000001E-3</v>
      </c>
      <c r="D4">
        <v>1200</v>
      </c>
      <c r="E4">
        <f t="shared" ref="E4:E9" si="0">C4*D4</f>
        <v>6</v>
      </c>
      <c r="F4">
        <f>Table1[[#This Row],[P_A_S_SS/Minute]]*1</f>
        <v>6</v>
      </c>
      <c r="G4">
        <f>Table1[[#This Row],[P_A_S_SS/Minute]]*2</f>
        <v>12</v>
      </c>
      <c r="H4">
        <f>Table1[[#This Row],[P_A_S_SS/Minute]]*4</f>
        <v>24</v>
      </c>
      <c r="I4">
        <f>Table1[[#This Row],[P_A_S_SS/Minute]]*6</f>
        <v>36</v>
      </c>
      <c r="J4">
        <f>Table1[[#This Row],[P_A_S_SS/Minute]]*8</f>
        <v>48</v>
      </c>
    </row>
    <row r="5" spans="2:10" x14ac:dyDescent="0.35">
      <c r="B5" t="s">
        <v>4</v>
      </c>
      <c r="C5">
        <v>1.7999999999999999E-2</v>
      </c>
      <c r="D5">
        <v>750</v>
      </c>
      <c r="E5">
        <f t="shared" si="0"/>
        <v>13.499999999999998</v>
      </c>
      <c r="F5">
        <f>Table1[[#This Row],[P_A_S_SS/Minute]]*1</f>
        <v>13.499999999999998</v>
      </c>
      <c r="G5">
        <f>Table1[[#This Row],[P_A_S_SS/Minute]]*2</f>
        <v>26.999999999999996</v>
      </c>
      <c r="H5">
        <f>Table1[[#This Row],[P_A_S_SS/Minute]]*4</f>
        <v>53.999999999999993</v>
      </c>
      <c r="I5">
        <f>Table1[[#This Row],[P_A_S_SS/Minute]]*6</f>
        <v>80.999999999999986</v>
      </c>
      <c r="J5">
        <f>Table1[[#This Row],[P_A_S_SS/Minute]]*8</f>
        <v>107.99999999999999</v>
      </c>
    </row>
    <row r="6" spans="2:10" x14ac:dyDescent="0.35">
      <c r="B6" t="s">
        <v>5</v>
      </c>
      <c r="C6">
        <v>2.9000000000000001E-2</v>
      </c>
      <c r="D6">
        <v>750</v>
      </c>
      <c r="E6">
        <f t="shared" si="0"/>
        <v>21.75</v>
      </c>
      <c r="F6">
        <f>Table1[[#This Row],[P_A_S_SS/Minute]]*1</f>
        <v>21.75</v>
      </c>
      <c r="G6">
        <f>Table1[[#This Row],[P_A_S_SS/Minute]]*2</f>
        <v>43.5</v>
      </c>
      <c r="H6">
        <f>Table1[[#This Row],[P_A_S_SS/Minute]]*4</f>
        <v>87</v>
      </c>
      <c r="I6">
        <f>Table1[[#This Row],[P_A_S_SS/Minute]]*6</f>
        <v>130.5</v>
      </c>
      <c r="J6">
        <f>Table1[[#This Row],[P_A_S_SS/Minute]]*8</f>
        <v>174</v>
      </c>
    </row>
    <row r="7" spans="2:10" x14ac:dyDescent="0.35">
      <c r="B7" t="s">
        <v>6</v>
      </c>
      <c r="C7">
        <v>2.9000000000000001E-2</v>
      </c>
      <c r="D7">
        <v>800</v>
      </c>
      <c r="E7">
        <f t="shared" si="0"/>
        <v>23.200000000000003</v>
      </c>
      <c r="F7">
        <f>Table1[[#This Row],[P_A_S_SS/Minute]]*1</f>
        <v>23.200000000000003</v>
      </c>
      <c r="G7">
        <f>Table1[[#This Row],[P_A_S_SS/Minute]]*2</f>
        <v>46.400000000000006</v>
      </c>
      <c r="H7">
        <f>Table1[[#This Row],[P_A_S_SS/Minute]]*4</f>
        <v>92.800000000000011</v>
      </c>
      <c r="I7">
        <f>Table1[[#This Row],[P_A_S_SS/Minute]]*6</f>
        <v>139.20000000000002</v>
      </c>
      <c r="J7">
        <f>Table1[[#This Row],[P_A_S_SS/Minute]]*8</f>
        <v>185.60000000000002</v>
      </c>
    </row>
    <row r="8" spans="2:10" x14ac:dyDescent="0.35">
      <c r="B8" t="s">
        <v>7</v>
      </c>
      <c r="C8">
        <v>0.23699999999999999</v>
      </c>
      <c r="D8">
        <v>600</v>
      </c>
      <c r="E8">
        <f t="shared" si="0"/>
        <v>142.19999999999999</v>
      </c>
      <c r="F8">
        <f>Table1[[#This Row],[P_A_S_SS/Minute]]*1</f>
        <v>142.19999999999999</v>
      </c>
      <c r="G8">
        <f>Table1[[#This Row],[P_A_S_SS/Minute]]*2</f>
        <v>284.39999999999998</v>
      </c>
      <c r="H8">
        <f>Table1[[#This Row],[P_A_S_SS/Minute]]*4</f>
        <v>568.79999999999995</v>
      </c>
      <c r="I8">
        <f>Table1[[#This Row],[P_A_S_SS/Minute]]*6</f>
        <v>853.19999999999993</v>
      </c>
      <c r="J8">
        <f>Table1[[#This Row],[P_A_S_SS/Minute]]*8</f>
        <v>1137.5999999999999</v>
      </c>
    </row>
    <row r="9" spans="2:10" x14ac:dyDescent="0.35">
      <c r="B9" t="s">
        <v>8</v>
      </c>
      <c r="C9">
        <v>0.23699999999999999</v>
      </c>
      <c r="D9">
        <v>400</v>
      </c>
      <c r="E9">
        <f t="shared" si="0"/>
        <v>94.8</v>
      </c>
      <c r="F9">
        <f>Table1[[#This Row],[P_A_S_SS/Minute]]*1</f>
        <v>94.8</v>
      </c>
      <c r="G9">
        <f>Table1[[#This Row],[P_A_S_SS/Minute]]*2</f>
        <v>189.6</v>
      </c>
      <c r="H9">
        <f>Table1[[#This Row],[P_A_S_SS/Minute]]*4</f>
        <v>379.2</v>
      </c>
      <c r="I9">
        <f>Table1[[#This Row],[P_A_S_SS/Minute]]*6</f>
        <v>568.79999999999995</v>
      </c>
      <c r="J9">
        <f>Table1[[#This Row],[P_A_S_SS/Minute]]*8</f>
        <v>758.4</v>
      </c>
    </row>
    <row r="11" spans="2:10" x14ac:dyDescent="0.35">
      <c r="B11" s="3" t="s">
        <v>26</v>
      </c>
      <c r="C11" s="3"/>
      <c r="D11" s="3"/>
      <c r="E11" s="3"/>
      <c r="F11" s="3"/>
      <c r="G11" s="3"/>
    </row>
    <row r="12" spans="2:10" x14ac:dyDescent="0.35">
      <c r="B12" s="2" t="s">
        <v>23</v>
      </c>
      <c r="C12" s="2"/>
      <c r="D12" s="1" t="s">
        <v>7</v>
      </c>
      <c r="E12" s="1"/>
      <c r="F12" s="1" t="s">
        <v>8</v>
      </c>
      <c r="G12" s="1"/>
    </row>
    <row r="13" spans="2:10" x14ac:dyDescent="0.35">
      <c r="B13" s="2"/>
      <c r="C13" s="2"/>
      <c r="D13" t="s">
        <v>24</v>
      </c>
      <c r="E13" t="s">
        <v>14</v>
      </c>
      <c r="F13" t="s">
        <v>13</v>
      </c>
      <c r="G13" t="s">
        <v>14</v>
      </c>
    </row>
    <row r="14" spans="2:10" x14ac:dyDescent="0.35">
      <c r="B14" s="4" t="s">
        <v>16</v>
      </c>
      <c r="C14" t="s">
        <v>15</v>
      </c>
      <c r="D14" cm="1">
        <f t="array" aca="1" ref="D14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8.8874999999999993</v>
      </c>
      <c r="E14" cm="1">
        <f t="array" aca="1" ref="E14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17.774999999999999</v>
      </c>
      <c r="F14" cm="1">
        <f t="array" aca="1" ref="F14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1.4500000000000002</v>
      </c>
      <c r="G14" cm="1">
        <f t="array" aca="1" ref="G14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2.9000000000000004</v>
      </c>
    </row>
    <row r="15" spans="2:10" x14ac:dyDescent="0.35">
      <c r="B15" s="4" t="s">
        <v>16</v>
      </c>
      <c r="C15" t="s">
        <v>12</v>
      </c>
      <c r="D15" cm="1">
        <f t="array" aca="1" ref="D15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5.9249999999999998</v>
      </c>
      <c r="E15" cm="1">
        <f t="array" aca="1" ref="E15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11.85</v>
      </c>
      <c r="F15" cm="1">
        <f t="array" aca="1" ref="F15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0.96666666666666679</v>
      </c>
      <c r="G15" cm="1">
        <f t="array" aca="1" ref="G15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1.9333333333333336</v>
      </c>
    </row>
    <row r="16" spans="2:10" x14ac:dyDescent="0.35">
      <c r="B16" s="4" t="s">
        <v>16</v>
      </c>
      <c r="C16" t="s">
        <v>11</v>
      </c>
      <c r="D16" cm="1">
        <f t="array" aca="1" ref="D16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4.4437499999999996</v>
      </c>
      <c r="E16" cm="1">
        <f t="array" aca="1" ref="E16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8.8874999999999993</v>
      </c>
      <c r="F16" cm="1">
        <f t="array" aca="1" ref="F16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0.72500000000000009</v>
      </c>
      <c r="G16" cm="1">
        <f t="array" aca="1" ref="G16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1.4500000000000002</v>
      </c>
    </row>
    <row r="17" spans="2:9" x14ac:dyDescent="0.35">
      <c r="B17" s="4" t="s">
        <v>17</v>
      </c>
      <c r="C17" t="s">
        <v>15</v>
      </c>
      <c r="D17" cm="1">
        <f t="array" aca="1" ref="D17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5.9249999999999998</v>
      </c>
      <c r="E17" cm="1">
        <f t="array" aca="1" ref="E17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11.85</v>
      </c>
      <c r="F17" cm="1">
        <f t="array" aca="1" ref="F17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0.96666666666666679</v>
      </c>
      <c r="G17" cm="1">
        <f t="array" aca="1" ref="G17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1.9333333333333336</v>
      </c>
    </row>
    <row r="18" spans="2:9" x14ac:dyDescent="0.35">
      <c r="B18" s="4" t="s">
        <v>17</v>
      </c>
      <c r="C18" t="s">
        <v>12</v>
      </c>
      <c r="D18" cm="1">
        <f t="array" aca="1" ref="D18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3.9499999999999997</v>
      </c>
      <c r="E18" cm="1">
        <f t="array" aca="1" ref="E18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7.8999999999999995</v>
      </c>
      <c r="F18" cm="1">
        <f t="array" aca="1" ref="F18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0.64444444444444449</v>
      </c>
      <c r="G18" cm="1">
        <f t="array" aca="1" ref="G18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1.288888888888889</v>
      </c>
    </row>
    <row r="19" spans="2:9" x14ac:dyDescent="0.35">
      <c r="B19" s="4" t="s">
        <v>17</v>
      </c>
      <c r="C19" t="s">
        <v>11</v>
      </c>
      <c r="D19" cm="1">
        <f t="array" aca="1" ref="D19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2.9624999999999999</v>
      </c>
      <c r="E19" cm="1">
        <f t="array" aca="1" ref="E19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5.9249999999999998</v>
      </c>
      <c r="F19" cm="1">
        <f t="array" aca="1" ref="F19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0.48333333333333339</v>
      </c>
      <c r="G19" cm="1">
        <f t="array" aca="1" ref="G19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PASSS/min]],IF(OR(OR(ROW()=14, ROW()=15), ROW()=16), 1, IF(OR(OR(ROW()=17, ROW()=18), ROW()=19), 2, "Error")), MATCH(INDIRECT(ADDRESS(ROW(),3)),LEFT(Table1[[#Headers],[1x PASSS/min]:[8x PASSS/min]],2)))</f>
        <v>0.96666666666666679</v>
      </c>
    </row>
    <row r="21" spans="2:9" x14ac:dyDescent="0.35">
      <c r="B21" s="3" t="s">
        <v>27</v>
      </c>
      <c r="C21" s="3"/>
      <c r="D21" s="3"/>
      <c r="E21" s="3"/>
      <c r="F21" s="3"/>
      <c r="G21" s="3"/>
    </row>
    <row r="22" spans="2:9" x14ac:dyDescent="0.35">
      <c r="B22" s="2" t="s">
        <v>23</v>
      </c>
      <c r="C22" s="2"/>
      <c r="D22" s="1" t="s">
        <v>5</v>
      </c>
      <c r="E22" s="1"/>
      <c r="F22" s="1"/>
      <c r="G22" s="1" t="s">
        <v>6</v>
      </c>
      <c r="H22" s="1"/>
      <c r="I22" s="1"/>
    </row>
    <row r="23" spans="2:9" x14ac:dyDescent="0.35">
      <c r="B23" s="2"/>
      <c r="C23" s="2"/>
      <c r="D23" t="s">
        <v>24</v>
      </c>
      <c r="E23" t="s">
        <v>14</v>
      </c>
      <c r="F23" t="s">
        <v>15</v>
      </c>
      <c r="G23" t="s">
        <v>13</v>
      </c>
      <c r="H23" t="s">
        <v>14</v>
      </c>
      <c r="I23" t="s">
        <v>15</v>
      </c>
    </row>
    <row r="24" spans="2:9" x14ac:dyDescent="0.35">
      <c r="B24" s="2" t="s">
        <v>16</v>
      </c>
      <c r="C24" t="s">
        <v>15</v>
      </c>
      <c r="D24" cm="1">
        <f t="array" aca="1" ref="D24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1.359375</v>
      </c>
      <c r="E24" cm="1">
        <f t="array" aca="1" ref="E24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2.71875</v>
      </c>
      <c r="F24" cm="1">
        <f t="array" aca="1" ref="F24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5.8000000000000007</v>
      </c>
      <c r="G24" cm="1">
        <f t="array" aca="1" ref="G24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1.4500000000000002</v>
      </c>
      <c r="H24" cm="1">
        <f t="array" aca="1" ref="H24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11.85</v>
      </c>
      <c r="I24" cm="1">
        <f t="array" aca="1" ref="I24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23.7</v>
      </c>
    </row>
    <row r="25" spans="2:9" x14ac:dyDescent="0.35">
      <c r="B25" s="2"/>
      <c r="C25" t="s">
        <v>12</v>
      </c>
      <c r="D25" cm="1">
        <f t="array" aca="1" ref="D25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0.90625</v>
      </c>
      <c r="E25" cm="1">
        <f t="array" aca="1" ref="E25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1.8125</v>
      </c>
      <c r="F25" cm="1">
        <f t="array" aca="1" ref="F25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3.8666666666666671</v>
      </c>
      <c r="G25" cm="1">
        <f t="array" aca="1" ref="G25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0.96666666666666679</v>
      </c>
      <c r="H25" cm="1">
        <f t="array" aca="1" ref="H25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7.8999999999999995</v>
      </c>
      <c r="I25" cm="1">
        <f t="array" aca="1" ref="I25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15.799999999999999</v>
      </c>
    </row>
    <row r="26" spans="2:9" x14ac:dyDescent="0.35">
      <c r="B26" s="2"/>
      <c r="C26" t="s">
        <v>11</v>
      </c>
      <c r="D26" cm="1">
        <f t="array" aca="1" ref="D26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0.6796875</v>
      </c>
      <c r="E26" cm="1">
        <f t="array" aca="1" ref="E26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1.359375</v>
      </c>
      <c r="F26" cm="1">
        <f t="array" aca="1" ref="F26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2.9000000000000004</v>
      </c>
      <c r="G26" cm="1">
        <f t="array" aca="1" ref="G26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0.72500000000000009</v>
      </c>
      <c r="H26" cm="1">
        <f t="array" aca="1" ref="H26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5.9249999999999998</v>
      </c>
      <c r="I26" cm="1">
        <f t="array" aca="1" ref="I26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11.85</v>
      </c>
    </row>
    <row r="27" spans="2:9" x14ac:dyDescent="0.35">
      <c r="B27" s="2" t="s">
        <v>17</v>
      </c>
      <c r="C27" t="s">
        <v>15</v>
      </c>
      <c r="D27" cm="1">
        <f t="array" aca="1" ref="D27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0.90625</v>
      </c>
      <c r="E27" cm="1">
        <f t="array" aca="1" ref="E27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1.8125</v>
      </c>
      <c r="F27" cm="1">
        <f t="array" aca="1" ref="F27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3.8666666666666671</v>
      </c>
      <c r="G27" cm="1">
        <f t="array" aca="1" ref="G27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0.96666666666666679</v>
      </c>
      <c r="H27" cm="1">
        <f t="array" aca="1" ref="H27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7.8999999999999995</v>
      </c>
      <c r="I27" cm="1">
        <f t="array" aca="1" ref="I27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15.799999999999999</v>
      </c>
    </row>
    <row r="28" spans="2:9" x14ac:dyDescent="0.35">
      <c r="B28" s="2"/>
      <c r="C28" t="s">
        <v>12</v>
      </c>
      <c r="D28" cm="1">
        <f t="array" aca="1" ref="D28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0.60416666666666663</v>
      </c>
      <c r="E28" cm="1">
        <f t="array" aca="1" ref="E28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1.2083333333333333</v>
      </c>
      <c r="F28" cm="1">
        <f t="array" aca="1" ref="F28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2.5777777777777779</v>
      </c>
      <c r="G28" cm="1">
        <f t="array" aca="1" ref="G28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0.64444444444444449</v>
      </c>
      <c r="H28" cm="1">
        <f t="array" aca="1" ref="H28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5.2666666666666666</v>
      </c>
      <c r="I28" cm="1">
        <f t="array" aca="1" ref="I28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10.533333333333333</v>
      </c>
    </row>
    <row r="29" spans="2:9" x14ac:dyDescent="0.35">
      <c r="B29" s="2"/>
      <c r="C29" t="s">
        <v>11</v>
      </c>
      <c r="D29" cm="1">
        <f t="array" aca="1" ref="D29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0.453125</v>
      </c>
      <c r="E29" cm="1">
        <f t="array" aca="1" ref="E29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0.90625</v>
      </c>
      <c r="F29" cm="1">
        <f t="array" aca="1" ref="F29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1.9333333333333336</v>
      </c>
      <c r="G29" cm="1">
        <f t="array" aca="1" ref="G29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0.48333333333333339</v>
      </c>
      <c r="H29" cm="1">
        <f t="array" aca="1" ref="H29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3.9499999999999997</v>
      </c>
      <c r="I29" cm="1">
        <f t="array" aca="1" ref="I29" ca="1">INDEX(Table1[[1x PASSS/min]:[8x PASSS/min]],MATCH(IF(OR(COLUMN()=4,COLUMN()=5),$D$22,IF(OR(COLUMN()=6,COLUMN()=7),$G$22,"Error")),Table1[Gun]),MATCH(INDIRECT(ADDRESS(23,COLUMN())),LEFT(Table1[[#Headers],[1x PASSS/min]:[8x PASSS/min]],2))) / INDEX(Table1[[1x PASSS/min]:[8x PASSS/min]],IF(OR(OR(ROW()=24, ROW()=25), ROW()=26), 1, IF(OR(OR(ROW()=27, ROW()=28), ROW()=29), 2, "Error")), MATCH(INDIRECT(ADDRESS(ROW(),3)),LEFT(Table1[[#Headers],[1x PASSS/min]:[8x PASSS/min]],2)))</f>
        <v>7.8999999999999995</v>
      </c>
    </row>
    <row r="32" spans="2:9" x14ac:dyDescent="0.35">
      <c r="F32" cm="1">
        <f t="array" aca="1" ref="F32" ca="1">INDEX(Table1[[1x PASSS/min]:[8x PASSS/min]],MATCH(IF(OR(COLUMN()=4,COLUMN()=5),$D$12,IF(OR(COLUMN()=6,COLUMN()=7),$F$12,"Error")),Table1[Gun]),MATCH(INDIRECT(ADDRESS(13,COLUMN())),LEFT(Table1[[#Headers],[1x PASSS/min]:[8x PASSS/min]],2))) / INDEX(Table1[[1x PASSS/min]:[8x PASSS/min]],2, MATCH(INDIRECT(ADDRESS(14,3)),LEFT(Table1[[#Headers],[1x PASSS/min]:[8x PASSS/min]],2)))</f>
        <v>0.96666666666666679</v>
      </c>
    </row>
  </sheetData>
  <mergeCells count="7">
    <mergeCell ref="B24:B26"/>
    <mergeCell ref="B27:B29"/>
    <mergeCell ref="B1:J1"/>
    <mergeCell ref="B11:G11"/>
    <mergeCell ref="B12:C13"/>
    <mergeCell ref="B21:G21"/>
    <mergeCell ref="B22:C23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DamirZahara</dc:creator>
  <cp:lastModifiedBy>Damira Zahara</cp:lastModifiedBy>
  <dcterms:created xsi:type="dcterms:W3CDTF">2015-06-05T18:17:20Z</dcterms:created>
  <dcterms:modified xsi:type="dcterms:W3CDTF">2024-03-14T00:41:16Z</dcterms:modified>
</cp:coreProperties>
</file>